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タイムカード計算" state="visible" r:id="rId5"/>
  </sheets>
  <calcPr calcId="171027"/>
</workbook>
</file>

<file path=xl/sharedStrings.xml><?xml version="1.0" encoding="utf-8"?>
<sst xmlns="http://schemas.openxmlformats.org/spreadsheetml/2006/main" count="103" uniqueCount="86">
  <si>
    <t>残業代タイムカード計算シート</t>
  </si>
  <si>
    <t>無料・登録不要でお使いいただけます（keisan-navi.jp 配布）。</t>
  </si>
  <si>
    <t>計算のしかたは keisan-navi.jp のブラウザ版（/rodo/zangyou/excel/）と同じです。</t>
  </si>
  <si>
    <t/>
  </si>
  <si>
    <t>■ シート構成</t>
  </si>
  <si>
    <t>・「使い方」……… このシート</t>
  </si>
  <si>
    <t>・「タイムカード計算」……… 出勤・退勤・休憩・種別（平日/法定休日/休み）を最大15日分入力すると、入力した日の割増賃金を自動計算するシート</t>
  </si>
  <si>
    <t>■ 使い方</t>
  </si>
  <si>
    <t>1. 「基本設定」に、割増賃金の算定に含める月額賃金・1か月平均所定労働時間・1日の所定労働時間・標準休憩・深夜帯の休憩を入力します</t>
  </si>
  <si>
    <t xml:space="preserve">   算定基礎から除ける手当（家族手当・通勤手当・別居手当・子女教育手当・住宅手当・臨時に支払われた賃金・1か月を超える期間ごとに支払われる賃金）は、名称ではなく支給条件・実質で判断します</t>
  </si>
  <si>
    <t xml:space="preserve">   家族数に関係なく一律に支払う家族手当や、距離に関係なく支払う通勤手当のように、事情に関係なく一律に支給する手当は月額賃金に含めます（固定残業代は含めません）</t>
  </si>
  <si>
    <t xml:space="preserve">   1か月平均所定労働時間は「年間所定労働時間 ÷ 12」です（その月の所定時間ではありません）</t>
  </si>
  <si>
    <t>2. 「タイムカード入力」に、各日の出勤時刻・退勤時刻・休憩（分）・種別を入力します</t>
  </si>
  <si>
    <t xml:space="preserve">   ・退勤が出勤より前なら翌日の退勤とみなします。出勤と退勤が同じ時刻の日は0時間です</t>
  </si>
  <si>
    <t xml:space="preserve">   ・休憩欄を空欄にすると標準休憩を使います。0を入れると休憩なしです</t>
  </si>
  <si>
    <t xml:space="preserve">   ・働かない日は種別を「休み」にするか、出勤・退勤を空欄にしてください</t>
  </si>
  <si>
    <t xml:space="preserve">   ・時刻は分単位で入力してください（秒を含む時刻は入力の誤りになります）。種別はプルダウンから選んでください</t>
  </si>
  <si>
    <t xml:space="preserve">   ・行は続いた日として扱います（1日目の翌日が2日目）。0時をまたぐ勤務が法定休日にかかるかどうかの判定に使います</t>
  </si>
  <si>
    <t xml:space="preserve">   ・15日目の勤務が0時をまたぐときは、基本設定の「15日目の翌日の種別」（B10）を選んでください。空欄のままだと15日目にO列×が出ます（翌日が法定休日かどうかを推測しません）</t>
  </si>
  <si>
    <t>3. O列に×が出た日は入力に誤りがあります（出勤・退勤の片方だけ、時刻に秒が入っている、種別が「平日」「法定休日」「休み」以外、休憩が0〜240分の外、休憩が拘束時間より長い、22時〜翌5時にかかる日で深夜帯の休憩がその日の休憩または22時〜翌5時にかかる時間より長い、0時をまたぐ勤務で出勤日と翌日のどちらか一方だけが法定休日、15日目の勤務が0時をまたぐのに「15日目の翌日の種別」が空欄）。その場合、金額は表示しません</t>
  </si>
  <si>
    <t xml:space="preserve">   ・深夜帯の休憩（基本設定）は22時〜翌5時にかかる日すべてに同じ分数を差し引きます。日によって違う場合は日を分けて計算してください</t>
  </si>
  <si>
    <t>■ 計算のしかた</t>
  </si>
  <si>
    <t>・実働 ＝ 退勤 − 出勤 − 休憩</t>
  </si>
  <si>
    <t>・平日の日: 1日8時間を超えた分が法定時間外（×1.25）、所定労働時間を超え8時間までが法内残業（×1.00）</t>
  </si>
  <si>
    <t>・深夜（22時〜翌5時）の労働は、時間外かどうかを問わず ×0.25 を加算（時間外と重なると合計×1.50）。深夜帯の休憩は基本設定の欄で差し引きます</t>
  </si>
  <si>
    <t>・法定休日の日: 実働の全体が ×1.35（深夜と重なる分は合計×1.60）。法定休日には時間外の割増は別に付きません</t>
  </si>
  <si>
    <t>・法定休日は0時〜24時の暦日で区切ります。平日どうしの日またぎは出勤日の勤務として扱いますが、前日から法定休日に続く勤務・法定休日から翌日に続く勤務は0時の前後で分ける必要があるため、このシートでは計算しません（O列に×）</t>
  </si>
  <si>
    <t>・時給換算 ＝ 月額賃金 ÷ 1か月平均所定労働時間（金額はそれぞれ円未満を四捨五入）</t>
  </si>
  <si>
    <t>・入力した日の法定時間外が60時間を超えたときは金額を表示しません（60時間を超える分は割増率5割以上）</t>
  </si>
  <si>
    <t xml:space="preserve">　出典: 労働基準法 第32条・第37条、労働基準法第37条第1項の時間外及び休日の割増賃金に係る率の最低限度を定める政令、労働基準法施行規則 第19条・第21条（e-Gov法令検索）</t>
  </si>
  <si>
    <t xml:space="preserve">　https://laws.e-gov.go.jp/law/322AC0000000049</t>
  </si>
  <si>
    <t xml:space="preserve">　https://laws.e-gov.go.jp/law/322M40000100023</t>
  </si>
  <si>
    <t xml:space="preserve">　手当の扱い・深夜の割増: 厚生労働省「確かめよう労働条件 割増賃金」 https://www.check-roudou.mhlw.go.jp/qa/roudousya/chingin/q3.html</t>
  </si>
  <si>
    <t xml:space="preserve">　法定休日の暦日・日またぎの勤務・労働時間の端数: 東京労働局「働き方のルール」 https://jsite.mhlw.go.jp/tokyo-roudoukyoku/content/contents/002619268.pdf</t>
  </si>
  <si>
    <t>■ 対象外</t>
  </si>
  <si>
    <t>・週40時間を超えた分の時間外、変形労働時間制・フレックスタイム制、月60時間超の割増（5割以上）、代替休暇</t>
  </si>
  <si>
    <t>・入力した日の法定時間外が60時間以下でも、入力していない日を含めた同じ月の法定時間外が60時間を超える場合</t>
  </si>
  <si>
    <t>・0時をまたいで法定休日とそれ以外の日にかかる勤務</t>
  </si>
  <si>
    <t xml:space="preserve">　該当する場合は keisan-navi.jp の本格計算ツール（/rodo/zangyou/tool/）をご利用ください。</t>
  </si>
  <si>
    <t>・本シートは概算計算用です。実際の残業代は就業規則・労働契約・賃金規程により異なる場合があります。</t>
  </si>
  <si>
    <t>最終更新日: 2026-10-12</t>
  </si>
  <si>
    <t>提供元: 計算ナビ（https://keisan-navi.jp/rodo/zangyou/excel/template/）</t>
  </si>
  <si>
    <t>残業代タイムカード計算（最大15日分）</t>
  </si>
  <si>
    <t>① 基本設定</t>
  </si>
  <si>
    <t>割増賃金の算定に含める月額賃金（円）</t>
  </si>
  <si>
    <t>除ける手当は名称でなく実質で判断（一律支給の手当は含める）。固定残業代は除く（1〜9,999,999）</t>
  </si>
  <si>
    <t>1か月平均所定労働時間（時間）</t>
  </si>
  <si>
    <t>年間所定労働時間 ÷ 12（1〜400）</t>
  </si>
  <si>
    <t>1日の所定労働時間（時間）</t>
  </si>
  <si>
    <t>1〜8。8時間未満なら所定超〜8時間が法内残業</t>
  </si>
  <si>
    <t>標準休憩（分）</t>
  </si>
  <si>
    <t>休憩欄が空欄の日に使う（0〜240）</t>
  </si>
  <si>
    <t>22時〜翌5時の間に取る休憩（分／日）</t>
  </si>
  <si>
    <t>22時〜翌5時にかかる日の深夜の加算から差し引く（0〜240・その日の休憩の内数）</t>
  </si>
  <si>
    <t>時給換算額（自動計算・参考表示）</t>
  </si>
  <si>
    <t>= 月額賃金 ÷ 1か月平均所定労働時間。金額の計算には端数処理前の値を使います。</t>
  </si>
  <si>
    <t>15日目の翌日の種別（15日目の勤務が0時をまたぐときだけ）</t>
  </si>
  <si>
    <t>法定休日は暦日で区切るため、15日目の勤務が0時をまたぐ場合は翌日の種別で扱いが変わります。空欄のままだと15日目にO列×が出ます。</t>
  </si>
  <si>
    <t>② タイムカード入力（黄色いセル。休憩が空欄なら標準休憩・働かない日は「休み」か空欄）</t>
  </si>
  <si>
    <t>日</t>
  </si>
  <si>
    <t>出勤</t>
  </si>
  <si>
    <t>退勤</t>
  </si>
  <si>
    <t>休憩(分)</t>
  </si>
  <si>
    <t>種別</t>
  </si>
  <si>
    <t>出勤(分)</t>
  </si>
  <si>
    <t>拘束(分)</t>
  </si>
  <si>
    <t>休憩適用(分)</t>
  </si>
  <si>
    <t>実働(分)</t>
  </si>
  <si>
    <t>深夜(分)</t>
  </si>
  <si>
    <t>法内残業(分)</t>
  </si>
  <si>
    <t>法定時間外(分)</t>
  </si>
  <si>
    <t>法定休日(分)</t>
  </si>
  <si>
    <t>集計対象</t>
  </si>
  <si>
    <t>入力チェック</t>
  </si>
  <si>
    <t>平日</t>
  </si>
  <si>
    <t>法定休日</t>
  </si>
  <si>
    <t>③ 計算結果（入力した日の合計・所定労働時間内の賃金は含みません）</t>
  </si>
  <si>
    <t>入力日数（労働のあった日）</t>
  </si>
  <si>
    <t>所定超・休日の労働時間</t>
  </si>
  <si>
    <t>法内残業（所定超〜8時間・×1.00）</t>
  </si>
  <si>
    <t>法定時間外（1日8時間超・×1.25）</t>
  </si>
  <si>
    <t>深夜労働の加算分（22時〜翌5時・×0.25）</t>
  </si>
  <si>
    <t>法定休日の労働（×1.35）</t>
  </si>
  <si>
    <t>割増賃金・残業代の合計</t>
  </si>
  <si>
    <t>判定</t>
  </si>
  <si>
    <t>※ 週40時間を超えた分・変形労働時間制・月60時間超（割増率5割以上）は対象外です。該当する場合は keisan-navi.jp の本格計算ツール（/rodo/zangyou/tool/）をご利用ください。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</si>
</sst>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&quot;円&quot;"/>
    <numFmt numFmtId="165" formatCode="0.0"/>
    <numFmt numFmtId="166" formatCode="hh:mm"/>
    <numFmt numFmtId="167" formatCode="0&quot;分&quot;"/>
    <numFmt numFmtId="168" formatCode="&quot;×&quot;;&quot;×&quot;;&quot;&quot;"/>
    <numFmt numFmtId="169" formatCode="0&quot;日&quot;"/>
    <numFmt numFmtId="170" formatCode="0.0&quot;時間&quot;"/>
  </numFmts>
  <fonts count="12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b/>
      <color rgb="FF111827"/>
      <sz val="13"/>
    </font>
    <font>
      <color rgb="FF334155"/>
    </font>
    <font>
      <b/>
      <color rgb="FF1D4ED8"/>
    </font>
    <font>
      <i/>
      <color rgb="FF64748B"/>
      <sz val="9"/>
    </font>
    <font>
      <color rgb="FF1E293B"/>
      <sz val="11"/>
    </font>
    <font>
      <b/>
      <color rgb="FFFFFFFF"/>
    </font>
    <font>
      <color rgb="FF64748B"/>
    </font>
    <font>
      <b/>
      <sz val="12"/>
    </font>
    <font>
      <b/>
      <color rgb="FF166534"/>
      <sz val="13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FF6FF"/>
      </patternFill>
    </fill>
    <fill>
      <patternFill patternType="solid">
        <fgColor rgb="FF1F6E62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/>
    <xf numFmtId="165" fontId="5" fillId="2" borderId="1" xfId="0" applyNumberFormat="1" applyFont="1" applyFill="1" applyBorder="1" applyAlignment="1">
      <alignment horizontal="right" vertical="center"/>
    </xf>
    <xf numFmtId="1" fontId="5" fillId="2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6" fontId="5" fillId="2" borderId="1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" fontId="7" fillId="3" borderId="1" xfId="0" applyNumberFormat="1" applyFont="1" applyFill="1" applyBorder="1" applyAlignment="1">
      <alignment horizontal="right" vertical="center"/>
    </xf>
    <xf numFmtId="168" fontId="7" fillId="3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10" fillId="3" borderId="0" xfId="0" applyFont="1" applyFill="1"/>
    <xf numFmtId="169" fontId="7" fillId="3" borderId="1" xfId="0" applyNumberFormat="1" applyFont="1" applyFill="1" applyBorder="1" applyAlignment="1">
      <alignment horizontal="right" vertical="center"/>
    </xf>
    <xf numFmtId="170" fontId="7" fillId="3" borderId="1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47"/>
  <sheetViews>
    <sheetView workbookViewId="0" showGridLines="0">
      <pane topLeftCell="A1" activePane="bottomLeft" state="frozen"/>
      <selection pane="bottomLeft"/>
    </sheetView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spans="2:2" s="1" customFormat="1" x14ac:dyDescent="0.25">
      <c r="B1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2" t="s">
        <v>3</v>
      </c>
    </row>
    <row r="6" spans="2:2" x14ac:dyDescent="0.25">
      <c r="B6" s="3" t="s">
        <v>4</v>
      </c>
    </row>
    <row r="7" spans="2:2" x14ac:dyDescent="0.25">
      <c r="B7" s="2" t="s">
        <v>5</v>
      </c>
    </row>
    <row r="8" spans="2:2" x14ac:dyDescent="0.25">
      <c r="B8" s="2" t="s">
        <v>6</v>
      </c>
    </row>
    <row r="9" spans="2:2" x14ac:dyDescent="0.25">
      <c r="B9" s="2" t="s">
        <v>3</v>
      </c>
    </row>
    <row r="10" spans="2:2" x14ac:dyDescent="0.25">
      <c r="B10" s="3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10</v>
      </c>
    </row>
    <row r="14" spans="2:2" x14ac:dyDescent="0.25">
      <c r="B14" s="2" t="s">
        <v>11</v>
      </c>
    </row>
    <row r="15" spans="2:2" x14ac:dyDescent="0.25">
      <c r="B15" s="2" t="s">
        <v>12</v>
      </c>
    </row>
    <row r="16" spans="2:2" x14ac:dyDescent="0.25">
      <c r="B16" s="2" t="s">
        <v>13</v>
      </c>
    </row>
    <row r="17" spans="2:2" x14ac:dyDescent="0.25">
      <c r="B17" s="2" t="s">
        <v>14</v>
      </c>
    </row>
    <row r="18" spans="2:2" x14ac:dyDescent="0.25">
      <c r="B18" s="2" t="s">
        <v>15</v>
      </c>
    </row>
    <row r="19" spans="2:2" x14ac:dyDescent="0.25">
      <c r="B19" s="2" t="s">
        <v>16</v>
      </c>
    </row>
    <row r="20" spans="2:2" x14ac:dyDescent="0.25">
      <c r="B20" s="2" t="s">
        <v>17</v>
      </c>
    </row>
    <row r="21" spans="2:2" x14ac:dyDescent="0.25">
      <c r="B21" s="2" t="s">
        <v>18</v>
      </c>
    </row>
    <row r="22" spans="2:2" x14ac:dyDescent="0.25">
      <c r="B22" s="2" t="s">
        <v>19</v>
      </c>
    </row>
    <row r="23" spans="2:2" x14ac:dyDescent="0.25">
      <c r="B23" s="2" t="s">
        <v>20</v>
      </c>
    </row>
    <row r="24" spans="2:2" x14ac:dyDescent="0.25">
      <c r="B24" s="2" t="s">
        <v>3</v>
      </c>
    </row>
    <row r="25" spans="2:2" x14ac:dyDescent="0.25">
      <c r="B25" s="3" t="s">
        <v>21</v>
      </c>
    </row>
    <row r="26" spans="2:2" x14ac:dyDescent="0.25">
      <c r="B26" s="2" t="s">
        <v>22</v>
      </c>
    </row>
    <row r="27" spans="2:2" x14ac:dyDescent="0.25">
      <c r="B27" s="2" t="s">
        <v>23</v>
      </c>
    </row>
    <row r="28" spans="2:2" x14ac:dyDescent="0.25">
      <c r="B28" s="2" t="s">
        <v>24</v>
      </c>
    </row>
    <row r="29" spans="2:2" x14ac:dyDescent="0.25">
      <c r="B29" s="2" t="s">
        <v>25</v>
      </c>
    </row>
    <row r="30" spans="2:2" x14ac:dyDescent="0.25">
      <c r="B30" s="2" t="s">
        <v>26</v>
      </c>
    </row>
    <row r="31" spans="2:2" x14ac:dyDescent="0.25">
      <c r="B31" s="2" t="s">
        <v>27</v>
      </c>
    </row>
    <row r="32" spans="2:2" x14ac:dyDescent="0.25">
      <c r="B32" s="2" t="s">
        <v>28</v>
      </c>
    </row>
    <row r="33" spans="2:2" x14ac:dyDescent="0.25">
      <c r="B33" s="2" t="s">
        <v>29</v>
      </c>
    </row>
    <row r="34" spans="2:2" x14ac:dyDescent="0.25">
      <c r="B34" s="2" t="s">
        <v>30</v>
      </c>
    </row>
    <row r="35" spans="2:2" x14ac:dyDescent="0.25">
      <c r="B35" s="2" t="s">
        <v>31</v>
      </c>
    </row>
    <row r="36" spans="2:2" x14ac:dyDescent="0.25">
      <c r="B36" s="2" t="s">
        <v>32</v>
      </c>
    </row>
    <row r="37" spans="2:2" x14ac:dyDescent="0.25">
      <c r="B37" s="2" t="s">
        <v>33</v>
      </c>
    </row>
    <row r="38" spans="2:2" x14ac:dyDescent="0.25">
      <c r="B38" s="2" t="s">
        <v>3</v>
      </c>
    </row>
    <row r="39" spans="2:2" x14ac:dyDescent="0.25">
      <c r="B39" s="3" t="s">
        <v>34</v>
      </c>
    </row>
    <row r="40" spans="2:2" x14ac:dyDescent="0.25">
      <c r="B40" s="2" t="s">
        <v>35</v>
      </c>
    </row>
    <row r="41" spans="2:2" x14ac:dyDescent="0.25">
      <c r="B41" s="2" t="s">
        <v>36</v>
      </c>
    </row>
    <row r="42" spans="2:2" x14ac:dyDescent="0.25">
      <c r="B42" s="2" t="s">
        <v>37</v>
      </c>
    </row>
    <row r="43" spans="2:2" x14ac:dyDescent="0.25">
      <c r="B43" s="2" t="s">
        <v>38</v>
      </c>
    </row>
    <row r="44" spans="2:2" x14ac:dyDescent="0.25">
      <c r="B44" s="2" t="s">
        <v>39</v>
      </c>
    </row>
    <row r="45" spans="2:2" x14ac:dyDescent="0.25">
      <c r="B45" s="2" t="s">
        <v>3</v>
      </c>
    </row>
    <row r="46" spans="2:2" x14ac:dyDescent="0.25">
      <c r="B46" s="2" t="s">
        <v>40</v>
      </c>
    </row>
    <row r="47" spans="2:2" x14ac:dyDescent="0.25">
      <c r="B47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workbookViewId="0" showGridLines="0">
      <pane topLeftCell="A1" activePane="bottomLeft" state="frozen"/>
      <selection pane="bottomLeft"/>
    </sheetView>
  </sheetViews>
  <sheetFormatPr defaultRowHeight="20" outlineLevelRow="0" outlineLevelCol="0" x14ac:dyDescent="55" customHeight="1"/>
  <cols>
    <col min="1" max="1" width="30" customWidth="1"/>
    <col min="2" max="2" width="12" customWidth="1"/>
    <col min="3" max="4" width="10" customWidth="1"/>
    <col min="5" max="5" width="11" customWidth="1"/>
    <col min="6" max="10" width="10" customWidth="1"/>
    <col min="11" max="11" width="11" customWidth="1"/>
    <col min="12" max="12" width="12" customWidth="1"/>
    <col min="13" max="13" width="11" customWidth="1"/>
  </cols>
  <sheetData>
    <row r="1" spans="1:1" s="4" customFormat="1" x14ac:dyDescent="0.25">
      <c r="A1" s="4" t="s">
        <v>42</v>
      </c>
    </row>
    <row r="3" spans="1:1" x14ac:dyDescent="0.25">
      <c r="A3" s="5" t="s">
        <v>43</v>
      </c>
    </row>
    <row r="4" spans="1:3" x14ac:dyDescent="0.25">
      <c r="A4" s="6" t="s">
        <v>44</v>
      </c>
      <c r="B4" s="7">
        <v>250000</v>
      </c>
      <c r="C4" s="8" t="s">
        <v>45</v>
      </c>
    </row>
    <row r="5" spans="1:3" x14ac:dyDescent="0.25">
      <c r="A5" s="6" t="s">
        <v>46</v>
      </c>
      <c r="B5" s="9">
        <v>168</v>
      </c>
      <c r="C5" s="8" t="s">
        <v>47</v>
      </c>
    </row>
    <row r="6" spans="1:3" x14ac:dyDescent="0.25">
      <c r="A6" s="6" t="s">
        <v>48</v>
      </c>
      <c r="B6" s="9">
        <v>8</v>
      </c>
      <c r="C6" s="8" t="s">
        <v>49</v>
      </c>
    </row>
    <row r="7" spans="1:3" x14ac:dyDescent="0.25">
      <c r="A7" s="6" t="s">
        <v>50</v>
      </c>
      <c r="B7" s="10">
        <v>60</v>
      </c>
      <c r="C7" s="8" t="s">
        <v>51</v>
      </c>
    </row>
    <row r="8" spans="1:3" x14ac:dyDescent="0.25">
      <c r="A8" s="6" t="s">
        <v>52</v>
      </c>
      <c r="B8" s="10">
        <v>0</v>
      </c>
      <c r="C8" s="8" t="s">
        <v>53</v>
      </c>
    </row>
    <row r="9" spans="1:3" x14ac:dyDescent="0.25">
      <c r="A9" s="6" t="s">
        <v>54</v>
      </c>
      <c r="B9" s="11">
        <f>IFERROR(ROUND(B4/B5,0),"")</f>
      </c>
      <c r="C9" s="8" t="s">
        <v>55</v>
      </c>
    </row>
    <row r="10" spans="1:3" x14ac:dyDescent="0.25">
      <c r="A10" s="6" t="s">
        <v>56</v>
      </c>
      <c r="B10" s="12"/>
      <c r="C10" s="8" t="s">
        <v>57</v>
      </c>
    </row>
    <row r="11" spans="1:1" x14ac:dyDescent="0.25">
      <c r="A11" s="5" t="s">
        <v>58</v>
      </c>
    </row>
    <row r="12" spans="1:15" x14ac:dyDescent="0.25">
      <c r="A12" s="13" t="s">
        <v>59</v>
      </c>
      <c r="B12" s="13" t="s">
        <v>60</v>
      </c>
      <c r="C12" s="13" t="s">
        <v>61</v>
      </c>
      <c r="D12" s="13" t="s">
        <v>62</v>
      </c>
      <c r="E12" s="13" t="s">
        <v>63</v>
      </c>
      <c r="F12" s="13" t="s">
        <v>64</v>
      </c>
      <c r="G12" s="13" t="s">
        <v>65</v>
      </c>
      <c r="H12" s="13" t="s">
        <v>66</v>
      </c>
      <c r="I12" s="13" t="s">
        <v>67</v>
      </c>
      <c r="J12" s="13" t="s">
        <v>68</v>
      </c>
      <c r="K12" s="13" t="s">
        <v>69</v>
      </c>
      <c r="L12" s="13" t="s">
        <v>70</v>
      </c>
      <c r="M12" s="13" t="s">
        <v>71</v>
      </c>
      <c r="N12" s="13" t="s">
        <v>72</v>
      </c>
      <c r="O12" s="13" t="s">
        <v>73</v>
      </c>
    </row>
    <row r="13" spans="1:15" x14ac:dyDescent="0.25">
      <c r="A13" s="14">
        <v>1</v>
      </c>
      <c r="B13" s="15">
        <v>0.375</v>
      </c>
      <c r="C13" s="15">
        <v>0.7916666666666666</v>
      </c>
      <c r="D13" s="10">
        <v>60</v>
      </c>
      <c r="E13" s="12" t="s">
        <v>74</v>
      </c>
      <c r="F13" s="16">
        <f>IF(OR(E13="休み",OR(ISBLANK(B13),ISBLANK(C13))),0,IFERROR(ROUND(B13*1440,0),0))</f>
      </c>
      <c r="G13" s="16">
        <f>IF(OR(E13="休み",OR(ISBLANK(B13),ISBLANK(C13))),0,IFERROR(ROUND(C13*1440,0)+IF(ROUND(C13*1440,0)&lt;ROUND(B13*1440,0),1440,0)-ROUND(B13*1440,0),0))</f>
      </c>
      <c r="H13" s="16">
        <f>IF(G13=0,0,IF(ISBLANK(D13),B7,D13))</f>
      </c>
      <c r="I13" s="16">
        <f>IF(OR(O13=1,G13=0),0,MAX(0,G13-H13))</f>
      </c>
      <c r="J13" s="16">
        <f>IF(I13=0,0,MIN(I13,MAX(0,(MAX(0,MIN((F13+G13),300)-MAX(F13,0))+MAX(0,MIN((F13+G13),1740)-MAX(F13,1320))+MAX(0,MIN((F13+G13),3180)-MAX(F13,2760)))-B8)))</f>
      </c>
      <c r="K13" s="16">
        <f>IF(OR(I13=0,E13="法定休日"),0,MAX(0,MIN(I13,480)-B6*60))</f>
      </c>
      <c r="L13" s="16">
        <f>IF(OR(I13=0,E13="法定休日"),0,MAX(0,I13-480))</f>
      </c>
      <c r="M13" s="16">
        <f>IF(E13="法定休日",I13,0)</f>
      </c>
      <c r="N13" s="17">
        <f>IF(I13&gt;0,1,0)</f>
      </c>
      <c r="O13" s="18">
        <f>IF(E13="休み",0,IF(NOT(OR(E13="平日",E13="法定休日",E13="休み")),IF(AND(AND(ISBLANK(B13),ISBLANK(C13)),ISBLANK(E13)),0,1),IF(AND(ISBLANK(B13),ISBLANK(C13)),0,IF(OR(ISBLANK(B13),ISBLANK(C13)),1,IF(IF(AND(ISNUMBER(B13),ISNUMBER(C13)),OR(B13&lt;0,B13&gt;=1,C13&lt;0,C13&gt;=1,ABS(B13*1440-ROUND(B13*1440,0))&gt;0.0001,ABS(C13*1440-ROUND(C13*1440,0))&gt;0.0001),TRUE()),1,IF(G13=0,0,IF(OR(NOT(ISNUMBER(H13)),H13&lt;0,H13&gt;240,H13&gt;G13),1,IF(AND((MAX(0,MIN((F13+G13),300)-MAX(F13,0))+MAX(0,MIN((F13+G13),1740)-MAX(F13,1320))+MAX(0,MIN((F13+G13),3180)-MAX(F13,2760)))&gt;0,OR(B8&gt;H13,B8&gt;(MAX(0,MIN((F13+G13),300)-MAX(F13,0))+MAX(0,MIN((F13+G13),1740)-MAX(F13,1320))+MAX(0,MIN((F13+G13),3180)-MAX(F13,2760))))),1,IF(AND(AND(G13&gt;H13,F13+G13&gt;1440),(E13="法定休日")&lt;&gt;(E14="法定休日")),1,0)))))))))</f>
      </c>
    </row>
    <row r="14" spans="1:15" x14ac:dyDescent="0.25">
      <c r="A14" s="14">
        <v>2</v>
      </c>
      <c r="B14" s="15">
        <v>0.375</v>
      </c>
      <c r="C14" s="15">
        <v>0.9791666666666666</v>
      </c>
      <c r="D14" s="10">
        <v>60</v>
      </c>
      <c r="E14" s="12" t="s">
        <v>74</v>
      </c>
      <c r="F14" s="16">
        <f>IF(OR(E14="休み",OR(ISBLANK(B14),ISBLANK(C14))),0,IFERROR(ROUND(B14*1440,0),0))</f>
      </c>
      <c r="G14" s="16">
        <f>IF(OR(E14="休み",OR(ISBLANK(B14),ISBLANK(C14))),0,IFERROR(ROUND(C14*1440,0)+IF(ROUND(C14*1440,0)&lt;ROUND(B14*1440,0),1440,0)-ROUND(B14*1440,0),0))</f>
      </c>
      <c r="H14" s="16">
        <f>IF(G14=0,0,IF(ISBLANK(D14),B7,D14))</f>
      </c>
      <c r="I14" s="16">
        <f>IF(OR(O14=1,G14=0),0,MAX(0,G14-H14))</f>
      </c>
      <c r="J14" s="16">
        <f>IF(I14=0,0,MIN(I14,MAX(0,(MAX(0,MIN((F14+G14),300)-MAX(F14,0))+MAX(0,MIN((F14+G14),1740)-MAX(F14,1320))+MAX(0,MIN((F14+G14),3180)-MAX(F14,2760)))-B8)))</f>
      </c>
      <c r="K14" s="16">
        <f>IF(OR(I14=0,E14="法定休日"),0,MAX(0,MIN(I14,480)-B6*60))</f>
      </c>
      <c r="L14" s="16">
        <f>IF(OR(I14=0,E14="法定休日"),0,MAX(0,I14-480))</f>
      </c>
      <c r="M14" s="16">
        <f>IF(E14="法定休日",I14,0)</f>
      </c>
      <c r="N14" s="17">
        <f>IF(I14&gt;0,1,0)</f>
      </c>
      <c r="O14" s="18">
        <f>IF(E14="休み",0,IF(NOT(OR(E14="平日",E14="法定休日",E14="休み")),IF(AND(AND(ISBLANK(B14),ISBLANK(C14)),ISBLANK(E14)),0,1),IF(AND(ISBLANK(B14),ISBLANK(C14)),0,IF(OR(ISBLANK(B14),ISBLANK(C14)),1,IF(IF(AND(ISNUMBER(B14),ISNUMBER(C14)),OR(B14&lt;0,B14&gt;=1,C14&lt;0,C14&gt;=1,ABS(B14*1440-ROUND(B14*1440,0))&gt;0.0001,ABS(C14*1440-ROUND(C14*1440,0))&gt;0.0001),TRUE()),1,IF(G14=0,0,IF(OR(NOT(ISNUMBER(H14)),H14&lt;0,H14&gt;240,H14&gt;G14),1,IF(AND((MAX(0,MIN((F14+G14),300)-MAX(F14,0))+MAX(0,MIN((F14+G14),1740)-MAX(F14,1320))+MAX(0,MIN((F14+G14),3180)-MAX(F14,2760)))&gt;0,OR(B8&gt;H14,B8&gt;(MAX(0,MIN((F14+G14),300)-MAX(F14,0))+MAX(0,MIN((F14+G14),1740)-MAX(F14,1320))+MAX(0,MIN((F14+G14),3180)-MAX(F14,2760))))),1,IF(AND(AND(G14&gt;H14,F14+G14&gt;1440),(E14="法定休日")&lt;&gt;(E15="法定休日")),1,0)))))))))</f>
      </c>
    </row>
    <row r="15" spans="1:15" x14ac:dyDescent="0.25">
      <c r="A15" s="14">
        <v>3</v>
      </c>
      <c r="B15" s="15">
        <v>0.4166666666666667</v>
      </c>
      <c r="C15" s="15">
        <v>0.6666666666666666</v>
      </c>
      <c r="D15" s="10">
        <v>60</v>
      </c>
      <c r="E15" s="12" t="s">
        <v>75</v>
      </c>
      <c r="F15" s="16">
        <f>IF(OR(E15="休み",OR(ISBLANK(B15),ISBLANK(C15))),0,IFERROR(ROUND(B15*1440,0),0))</f>
      </c>
      <c r="G15" s="16">
        <f>IF(OR(E15="休み",OR(ISBLANK(B15),ISBLANK(C15))),0,IFERROR(ROUND(C15*1440,0)+IF(ROUND(C15*1440,0)&lt;ROUND(B15*1440,0),1440,0)-ROUND(B15*1440,0),0))</f>
      </c>
      <c r="H15" s="16">
        <f>IF(G15=0,0,IF(ISBLANK(D15),B7,D15))</f>
      </c>
      <c r="I15" s="16">
        <f>IF(OR(O15=1,G15=0),0,MAX(0,G15-H15))</f>
      </c>
      <c r="J15" s="16">
        <f>IF(I15=0,0,MIN(I15,MAX(0,(MAX(0,MIN((F15+G15),300)-MAX(F15,0))+MAX(0,MIN((F15+G15),1740)-MAX(F15,1320))+MAX(0,MIN((F15+G15),3180)-MAX(F15,2760)))-B8)))</f>
      </c>
      <c r="K15" s="16">
        <f>IF(OR(I15=0,E15="法定休日"),0,MAX(0,MIN(I15,480)-B6*60))</f>
      </c>
      <c r="L15" s="16">
        <f>IF(OR(I15=0,E15="法定休日"),0,MAX(0,I15-480))</f>
      </c>
      <c r="M15" s="16">
        <f>IF(E15="法定休日",I15,0)</f>
      </c>
      <c r="N15" s="17">
        <f>IF(I15&gt;0,1,0)</f>
      </c>
      <c r="O15" s="18">
        <f>IF(E15="休み",0,IF(NOT(OR(E15="平日",E15="法定休日",E15="休み")),IF(AND(AND(ISBLANK(B15),ISBLANK(C15)),ISBLANK(E15)),0,1),IF(AND(ISBLANK(B15),ISBLANK(C15)),0,IF(OR(ISBLANK(B15),ISBLANK(C15)),1,IF(IF(AND(ISNUMBER(B15),ISNUMBER(C15)),OR(B15&lt;0,B15&gt;=1,C15&lt;0,C15&gt;=1,ABS(B15*1440-ROUND(B15*1440,0))&gt;0.0001,ABS(C15*1440-ROUND(C15*1440,0))&gt;0.0001),TRUE()),1,IF(G15=0,0,IF(OR(NOT(ISNUMBER(H15)),H15&lt;0,H15&gt;240,H15&gt;G15),1,IF(AND((MAX(0,MIN((F15+G15),300)-MAX(F15,0))+MAX(0,MIN((F15+G15),1740)-MAX(F15,1320))+MAX(0,MIN((F15+G15),3180)-MAX(F15,2760)))&gt;0,OR(B8&gt;H15,B8&gt;(MAX(0,MIN((F15+G15),300)-MAX(F15,0))+MAX(0,MIN((F15+G15),1740)-MAX(F15,1320))+MAX(0,MIN((F15+G15),3180)-MAX(F15,2760))))),1,IF(AND(AND(G15&gt;H15,F15+G15&gt;1440),(E15="法定休日")&lt;&gt;(E16="法定休日")),1,0)))))))))</f>
      </c>
    </row>
    <row r="16" spans="1:15" x14ac:dyDescent="0.25">
      <c r="A16" s="14">
        <v>4</v>
      </c>
      <c r="B16" s="15"/>
      <c r="C16" s="15"/>
      <c r="D16" s="10"/>
      <c r="E16" s="12" t="s">
        <v>74</v>
      </c>
      <c r="F16" s="16">
        <f>IF(OR(E16="休み",OR(ISBLANK(B16),ISBLANK(C16))),0,IFERROR(ROUND(B16*1440,0),0))</f>
      </c>
      <c r="G16" s="16">
        <f>IF(OR(E16="休み",OR(ISBLANK(B16),ISBLANK(C16))),0,IFERROR(ROUND(C16*1440,0)+IF(ROUND(C16*1440,0)&lt;ROUND(B16*1440,0),1440,0)-ROUND(B16*1440,0),0))</f>
      </c>
      <c r="H16" s="16">
        <f>IF(G16=0,0,IF(ISBLANK(D16),B7,D16))</f>
      </c>
      <c r="I16" s="16">
        <f>IF(OR(O16=1,G16=0),0,MAX(0,G16-H16))</f>
      </c>
      <c r="J16" s="16">
        <f>IF(I16=0,0,MIN(I16,MAX(0,(MAX(0,MIN((F16+G16),300)-MAX(F16,0))+MAX(0,MIN((F16+G16),1740)-MAX(F16,1320))+MAX(0,MIN((F16+G16),3180)-MAX(F16,2760)))-B8)))</f>
      </c>
      <c r="K16" s="16">
        <f>IF(OR(I16=0,E16="法定休日"),0,MAX(0,MIN(I16,480)-B6*60))</f>
      </c>
      <c r="L16" s="16">
        <f>IF(OR(I16=0,E16="法定休日"),0,MAX(0,I16-480))</f>
      </c>
      <c r="M16" s="16">
        <f>IF(E16="法定休日",I16,0)</f>
      </c>
      <c r="N16" s="17">
        <f>IF(I16&gt;0,1,0)</f>
      </c>
      <c r="O16" s="18">
        <f>IF(E16="休み",0,IF(NOT(OR(E16="平日",E16="法定休日",E16="休み")),IF(AND(AND(ISBLANK(B16),ISBLANK(C16)),ISBLANK(E16)),0,1),IF(AND(ISBLANK(B16),ISBLANK(C16)),0,IF(OR(ISBLANK(B16),ISBLANK(C16)),1,IF(IF(AND(ISNUMBER(B16),ISNUMBER(C16)),OR(B16&lt;0,B16&gt;=1,C16&lt;0,C16&gt;=1,ABS(B16*1440-ROUND(B16*1440,0))&gt;0.0001,ABS(C16*1440-ROUND(C16*1440,0))&gt;0.0001),TRUE()),1,IF(G16=0,0,IF(OR(NOT(ISNUMBER(H16)),H16&lt;0,H16&gt;240,H16&gt;G16),1,IF(AND((MAX(0,MIN((F16+G16),300)-MAX(F16,0))+MAX(0,MIN((F16+G16),1740)-MAX(F16,1320))+MAX(0,MIN((F16+G16),3180)-MAX(F16,2760)))&gt;0,OR(B8&gt;H16,B8&gt;(MAX(0,MIN((F16+G16),300)-MAX(F16,0))+MAX(0,MIN((F16+G16),1740)-MAX(F16,1320))+MAX(0,MIN((F16+G16),3180)-MAX(F16,2760))))),1,IF(AND(AND(G16&gt;H16,F16+G16&gt;1440),(E16="法定休日")&lt;&gt;(E17="法定休日")),1,0)))))))))</f>
      </c>
    </row>
    <row r="17" spans="1:15" x14ac:dyDescent="0.25">
      <c r="A17" s="14">
        <v>5</v>
      </c>
      <c r="B17" s="15"/>
      <c r="C17" s="15"/>
      <c r="D17" s="10"/>
      <c r="E17" s="12" t="s">
        <v>74</v>
      </c>
      <c r="F17" s="16">
        <f>IF(OR(E17="休み",OR(ISBLANK(B17),ISBLANK(C17))),0,IFERROR(ROUND(B17*1440,0),0))</f>
      </c>
      <c r="G17" s="16">
        <f>IF(OR(E17="休み",OR(ISBLANK(B17),ISBLANK(C17))),0,IFERROR(ROUND(C17*1440,0)+IF(ROUND(C17*1440,0)&lt;ROUND(B17*1440,0),1440,0)-ROUND(B17*1440,0),0))</f>
      </c>
      <c r="H17" s="16">
        <f>IF(G17=0,0,IF(ISBLANK(D17),B7,D17))</f>
      </c>
      <c r="I17" s="16">
        <f>IF(OR(O17=1,G17=0),0,MAX(0,G17-H17))</f>
      </c>
      <c r="J17" s="16">
        <f>IF(I17=0,0,MIN(I17,MAX(0,(MAX(0,MIN((F17+G17),300)-MAX(F17,0))+MAX(0,MIN((F17+G17),1740)-MAX(F17,1320))+MAX(0,MIN((F17+G17),3180)-MAX(F17,2760)))-B8)))</f>
      </c>
      <c r="K17" s="16">
        <f>IF(OR(I17=0,E17="法定休日"),0,MAX(0,MIN(I17,480)-B6*60))</f>
      </c>
      <c r="L17" s="16">
        <f>IF(OR(I17=0,E17="法定休日"),0,MAX(0,I17-480))</f>
      </c>
      <c r="M17" s="16">
        <f>IF(E17="法定休日",I17,0)</f>
      </c>
      <c r="N17" s="17">
        <f>IF(I17&gt;0,1,0)</f>
      </c>
      <c r="O17" s="18">
        <f>IF(E17="休み",0,IF(NOT(OR(E17="平日",E17="法定休日",E17="休み")),IF(AND(AND(ISBLANK(B17),ISBLANK(C17)),ISBLANK(E17)),0,1),IF(AND(ISBLANK(B17),ISBLANK(C17)),0,IF(OR(ISBLANK(B17),ISBLANK(C17)),1,IF(IF(AND(ISNUMBER(B17),ISNUMBER(C17)),OR(B17&lt;0,B17&gt;=1,C17&lt;0,C17&gt;=1,ABS(B17*1440-ROUND(B17*1440,0))&gt;0.0001,ABS(C17*1440-ROUND(C17*1440,0))&gt;0.0001),TRUE()),1,IF(G17=0,0,IF(OR(NOT(ISNUMBER(H17)),H17&lt;0,H17&gt;240,H17&gt;G17),1,IF(AND((MAX(0,MIN((F17+G17),300)-MAX(F17,0))+MAX(0,MIN((F17+G17),1740)-MAX(F17,1320))+MAX(0,MIN((F17+G17),3180)-MAX(F17,2760)))&gt;0,OR(B8&gt;H17,B8&gt;(MAX(0,MIN((F17+G17),300)-MAX(F17,0))+MAX(0,MIN((F17+G17),1740)-MAX(F17,1320))+MAX(0,MIN((F17+G17),3180)-MAX(F17,2760))))),1,IF(AND(AND(G17&gt;H17,F17+G17&gt;1440),(E17="法定休日")&lt;&gt;(E18="法定休日")),1,0)))))))))</f>
      </c>
    </row>
    <row r="18" spans="1:15" x14ac:dyDescent="0.25">
      <c r="A18" s="14">
        <v>6</v>
      </c>
      <c r="B18" s="15"/>
      <c r="C18" s="15"/>
      <c r="D18" s="10"/>
      <c r="E18" s="12" t="s">
        <v>74</v>
      </c>
      <c r="F18" s="16">
        <f>IF(OR(E18="休み",OR(ISBLANK(B18),ISBLANK(C18))),0,IFERROR(ROUND(B18*1440,0),0))</f>
      </c>
      <c r="G18" s="16">
        <f>IF(OR(E18="休み",OR(ISBLANK(B18),ISBLANK(C18))),0,IFERROR(ROUND(C18*1440,0)+IF(ROUND(C18*1440,0)&lt;ROUND(B18*1440,0),1440,0)-ROUND(B18*1440,0),0))</f>
      </c>
      <c r="H18" s="16">
        <f>IF(G18=0,0,IF(ISBLANK(D18),B7,D18))</f>
      </c>
      <c r="I18" s="16">
        <f>IF(OR(O18=1,G18=0),0,MAX(0,G18-H18))</f>
      </c>
      <c r="J18" s="16">
        <f>IF(I18=0,0,MIN(I18,MAX(0,(MAX(0,MIN((F18+G18),300)-MAX(F18,0))+MAX(0,MIN((F18+G18),1740)-MAX(F18,1320))+MAX(0,MIN((F18+G18),3180)-MAX(F18,2760)))-B8)))</f>
      </c>
      <c r="K18" s="16">
        <f>IF(OR(I18=0,E18="法定休日"),0,MAX(0,MIN(I18,480)-B6*60))</f>
      </c>
      <c r="L18" s="16">
        <f>IF(OR(I18=0,E18="法定休日"),0,MAX(0,I18-480))</f>
      </c>
      <c r="M18" s="16">
        <f>IF(E18="法定休日",I18,0)</f>
      </c>
      <c r="N18" s="17">
        <f>IF(I18&gt;0,1,0)</f>
      </c>
      <c r="O18" s="18">
        <f>IF(E18="休み",0,IF(NOT(OR(E18="平日",E18="法定休日",E18="休み")),IF(AND(AND(ISBLANK(B18),ISBLANK(C18)),ISBLANK(E18)),0,1),IF(AND(ISBLANK(B18),ISBLANK(C18)),0,IF(OR(ISBLANK(B18),ISBLANK(C18)),1,IF(IF(AND(ISNUMBER(B18),ISNUMBER(C18)),OR(B18&lt;0,B18&gt;=1,C18&lt;0,C18&gt;=1,ABS(B18*1440-ROUND(B18*1440,0))&gt;0.0001,ABS(C18*1440-ROUND(C18*1440,0))&gt;0.0001),TRUE()),1,IF(G18=0,0,IF(OR(NOT(ISNUMBER(H18)),H18&lt;0,H18&gt;240,H18&gt;G18),1,IF(AND((MAX(0,MIN((F18+G18),300)-MAX(F18,0))+MAX(0,MIN((F18+G18),1740)-MAX(F18,1320))+MAX(0,MIN((F18+G18),3180)-MAX(F18,2760)))&gt;0,OR(B8&gt;H18,B8&gt;(MAX(0,MIN((F18+G18),300)-MAX(F18,0))+MAX(0,MIN((F18+G18),1740)-MAX(F18,1320))+MAX(0,MIN((F18+G18),3180)-MAX(F18,2760))))),1,IF(AND(AND(G18&gt;H18,F18+G18&gt;1440),(E18="法定休日")&lt;&gt;(E19="法定休日")),1,0)))))))))</f>
      </c>
    </row>
    <row r="19" spans="1:15" x14ac:dyDescent="0.25">
      <c r="A19" s="14">
        <v>7</v>
      </c>
      <c r="B19" s="15"/>
      <c r="C19" s="15"/>
      <c r="D19" s="10"/>
      <c r="E19" s="12" t="s">
        <v>74</v>
      </c>
      <c r="F19" s="16">
        <f>IF(OR(E19="休み",OR(ISBLANK(B19),ISBLANK(C19))),0,IFERROR(ROUND(B19*1440,0),0))</f>
      </c>
      <c r="G19" s="16">
        <f>IF(OR(E19="休み",OR(ISBLANK(B19),ISBLANK(C19))),0,IFERROR(ROUND(C19*1440,0)+IF(ROUND(C19*1440,0)&lt;ROUND(B19*1440,0),1440,0)-ROUND(B19*1440,0),0))</f>
      </c>
      <c r="H19" s="16">
        <f>IF(G19=0,0,IF(ISBLANK(D19),B7,D19))</f>
      </c>
      <c r="I19" s="16">
        <f>IF(OR(O19=1,G19=0),0,MAX(0,G19-H19))</f>
      </c>
      <c r="J19" s="16">
        <f>IF(I19=0,0,MIN(I19,MAX(0,(MAX(0,MIN((F19+G19),300)-MAX(F19,0))+MAX(0,MIN((F19+G19),1740)-MAX(F19,1320))+MAX(0,MIN((F19+G19),3180)-MAX(F19,2760)))-B8)))</f>
      </c>
      <c r="K19" s="16">
        <f>IF(OR(I19=0,E19="法定休日"),0,MAX(0,MIN(I19,480)-B6*60))</f>
      </c>
      <c r="L19" s="16">
        <f>IF(OR(I19=0,E19="法定休日"),0,MAX(0,I19-480))</f>
      </c>
      <c r="M19" s="16">
        <f>IF(E19="法定休日",I19,0)</f>
      </c>
      <c r="N19" s="17">
        <f>IF(I19&gt;0,1,0)</f>
      </c>
      <c r="O19" s="18">
        <f>IF(E19="休み",0,IF(NOT(OR(E19="平日",E19="法定休日",E19="休み")),IF(AND(AND(ISBLANK(B19),ISBLANK(C19)),ISBLANK(E19)),0,1),IF(AND(ISBLANK(B19),ISBLANK(C19)),0,IF(OR(ISBLANK(B19),ISBLANK(C19)),1,IF(IF(AND(ISNUMBER(B19),ISNUMBER(C19)),OR(B19&lt;0,B19&gt;=1,C19&lt;0,C19&gt;=1,ABS(B19*1440-ROUND(B19*1440,0))&gt;0.0001,ABS(C19*1440-ROUND(C19*1440,0))&gt;0.0001),TRUE()),1,IF(G19=0,0,IF(OR(NOT(ISNUMBER(H19)),H19&lt;0,H19&gt;240,H19&gt;G19),1,IF(AND((MAX(0,MIN((F19+G19),300)-MAX(F19,0))+MAX(0,MIN((F19+G19),1740)-MAX(F19,1320))+MAX(0,MIN((F19+G19),3180)-MAX(F19,2760)))&gt;0,OR(B8&gt;H19,B8&gt;(MAX(0,MIN((F19+G19),300)-MAX(F19,0))+MAX(0,MIN((F19+G19),1740)-MAX(F19,1320))+MAX(0,MIN((F19+G19),3180)-MAX(F19,2760))))),1,IF(AND(AND(G19&gt;H19,F19+G19&gt;1440),(E19="法定休日")&lt;&gt;(E20="法定休日")),1,0)))))))))</f>
      </c>
    </row>
    <row r="20" spans="1:15" x14ac:dyDescent="0.25">
      <c r="A20" s="14">
        <v>8</v>
      </c>
      <c r="B20" s="15"/>
      <c r="C20" s="15"/>
      <c r="D20" s="10"/>
      <c r="E20" s="12" t="s">
        <v>74</v>
      </c>
      <c r="F20" s="16">
        <f>IF(OR(E20="休み",OR(ISBLANK(B20),ISBLANK(C20))),0,IFERROR(ROUND(B20*1440,0),0))</f>
      </c>
      <c r="G20" s="16">
        <f>IF(OR(E20="休み",OR(ISBLANK(B20),ISBLANK(C20))),0,IFERROR(ROUND(C20*1440,0)+IF(ROUND(C20*1440,0)&lt;ROUND(B20*1440,0),1440,0)-ROUND(B20*1440,0),0))</f>
      </c>
      <c r="H20" s="16">
        <f>IF(G20=0,0,IF(ISBLANK(D20),B7,D20))</f>
      </c>
      <c r="I20" s="16">
        <f>IF(OR(O20=1,G20=0),0,MAX(0,G20-H20))</f>
      </c>
      <c r="J20" s="16">
        <f>IF(I20=0,0,MIN(I20,MAX(0,(MAX(0,MIN((F20+G20),300)-MAX(F20,0))+MAX(0,MIN((F20+G20),1740)-MAX(F20,1320))+MAX(0,MIN((F20+G20),3180)-MAX(F20,2760)))-B8)))</f>
      </c>
      <c r="K20" s="16">
        <f>IF(OR(I20=0,E20="法定休日"),0,MAX(0,MIN(I20,480)-B6*60))</f>
      </c>
      <c r="L20" s="16">
        <f>IF(OR(I20=0,E20="法定休日"),0,MAX(0,I20-480))</f>
      </c>
      <c r="M20" s="16">
        <f>IF(E20="法定休日",I20,0)</f>
      </c>
      <c r="N20" s="17">
        <f>IF(I20&gt;0,1,0)</f>
      </c>
      <c r="O20" s="18">
        <f>IF(E20="休み",0,IF(NOT(OR(E20="平日",E20="法定休日",E20="休み")),IF(AND(AND(ISBLANK(B20),ISBLANK(C20)),ISBLANK(E20)),0,1),IF(AND(ISBLANK(B20),ISBLANK(C20)),0,IF(OR(ISBLANK(B20),ISBLANK(C20)),1,IF(IF(AND(ISNUMBER(B20),ISNUMBER(C20)),OR(B20&lt;0,B20&gt;=1,C20&lt;0,C20&gt;=1,ABS(B20*1440-ROUND(B20*1440,0))&gt;0.0001,ABS(C20*1440-ROUND(C20*1440,0))&gt;0.0001),TRUE()),1,IF(G20=0,0,IF(OR(NOT(ISNUMBER(H20)),H20&lt;0,H20&gt;240,H20&gt;G20),1,IF(AND((MAX(0,MIN((F20+G20),300)-MAX(F20,0))+MAX(0,MIN((F20+G20),1740)-MAX(F20,1320))+MAX(0,MIN((F20+G20),3180)-MAX(F20,2760)))&gt;0,OR(B8&gt;H20,B8&gt;(MAX(0,MIN((F20+G20),300)-MAX(F20,0))+MAX(0,MIN((F20+G20),1740)-MAX(F20,1320))+MAX(0,MIN((F20+G20),3180)-MAX(F20,2760))))),1,IF(AND(AND(G20&gt;H20,F20+G20&gt;1440),(E20="法定休日")&lt;&gt;(E21="法定休日")),1,0)))))))))</f>
      </c>
    </row>
    <row r="21" spans="1:15" x14ac:dyDescent="0.25">
      <c r="A21" s="14">
        <v>9</v>
      </c>
      <c r="B21" s="15"/>
      <c r="C21" s="15"/>
      <c r="D21" s="10"/>
      <c r="E21" s="12" t="s">
        <v>74</v>
      </c>
      <c r="F21" s="16">
        <f>IF(OR(E21="休み",OR(ISBLANK(B21),ISBLANK(C21))),0,IFERROR(ROUND(B21*1440,0),0))</f>
      </c>
      <c r="G21" s="16">
        <f>IF(OR(E21="休み",OR(ISBLANK(B21),ISBLANK(C21))),0,IFERROR(ROUND(C21*1440,0)+IF(ROUND(C21*1440,0)&lt;ROUND(B21*1440,0),1440,0)-ROUND(B21*1440,0),0))</f>
      </c>
      <c r="H21" s="16">
        <f>IF(G21=0,0,IF(ISBLANK(D21),B7,D21))</f>
      </c>
      <c r="I21" s="16">
        <f>IF(OR(O21=1,G21=0),0,MAX(0,G21-H21))</f>
      </c>
      <c r="J21" s="16">
        <f>IF(I21=0,0,MIN(I21,MAX(0,(MAX(0,MIN((F21+G21),300)-MAX(F21,0))+MAX(0,MIN((F21+G21),1740)-MAX(F21,1320))+MAX(0,MIN((F21+G21),3180)-MAX(F21,2760)))-B8)))</f>
      </c>
      <c r="K21" s="16">
        <f>IF(OR(I21=0,E21="法定休日"),0,MAX(0,MIN(I21,480)-B6*60))</f>
      </c>
      <c r="L21" s="16">
        <f>IF(OR(I21=0,E21="法定休日"),0,MAX(0,I21-480))</f>
      </c>
      <c r="M21" s="16">
        <f>IF(E21="法定休日",I21,0)</f>
      </c>
      <c r="N21" s="17">
        <f>IF(I21&gt;0,1,0)</f>
      </c>
      <c r="O21" s="18">
        <f>IF(E21="休み",0,IF(NOT(OR(E21="平日",E21="法定休日",E21="休み")),IF(AND(AND(ISBLANK(B21),ISBLANK(C21)),ISBLANK(E21)),0,1),IF(AND(ISBLANK(B21),ISBLANK(C21)),0,IF(OR(ISBLANK(B21),ISBLANK(C21)),1,IF(IF(AND(ISNUMBER(B21),ISNUMBER(C21)),OR(B21&lt;0,B21&gt;=1,C21&lt;0,C21&gt;=1,ABS(B21*1440-ROUND(B21*1440,0))&gt;0.0001,ABS(C21*1440-ROUND(C21*1440,0))&gt;0.0001),TRUE()),1,IF(G21=0,0,IF(OR(NOT(ISNUMBER(H21)),H21&lt;0,H21&gt;240,H21&gt;G21),1,IF(AND((MAX(0,MIN((F21+G21),300)-MAX(F21,0))+MAX(0,MIN((F21+G21),1740)-MAX(F21,1320))+MAX(0,MIN((F21+G21),3180)-MAX(F21,2760)))&gt;0,OR(B8&gt;H21,B8&gt;(MAX(0,MIN((F21+G21),300)-MAX(F21,0))+MAX(0,MIN((F21+G21),1740)-MAX(F21,1320))+MAX(0,MIN((F21+G21),3180)-MAX(F21,2760))))),1,IF(AND(AND(G21&gt;H21,F21+G21&gt;1440),(E21="法定休日")&lt;&gt;(E22="法定休日")),1,0)))))))))</f>
      </c>
    </row>
    <row r="22" spans="1:15" x14ac:dyDescent="0.25">
      <c r="A22" s="14">
        <v>10</v>
      </c>
      <c r="B22" s="15"/>
      <c r="C22" s="15"/>
      <c r="D22" s="10"/>
      <c r="E22" s="12" t="s">
        <v>74</v>
      </c>
      <c r="F22" s="16">
        <f>IF(OR(E22="休み",OR(ISBLANK(B22),ISBLANK(C22))),0,IFERROR(ROUND(B22*1440,0),0))</f>
      </c>
      <c r="G22" s="16">
        <f>IF(OR(E22="休み",OR(ISBLANK(B22),ISBLANK(C22))),0,IFERROR(ROUND(C22*1440,0)+IF(ROUND(C22*1440,0)&lt;ROUND(B22*1440,0),1440,0)-ROUND(B22*1440,0),0))</f>
      </c>
      <c r="H22" s="16">
        <f>IF(G22=0,0,IF(ISBLANK(D22),B7,D22))</f>
      </c>
      <c r="I22" s="16">
        <f>IF(OR(O22=1,G22=0),0,MAX(0,G22-H22))</f>
      </c>
      <c r="J22" s="16">
        <f>IF(I22=0,0,MIN(I22,MAX(0,(MAX(0,MIN((F22+G22),300)-MAX(F22,0))+MAX(0,MIN((F22+G22),1740)-MAX(F22,1320))+MAX(0,MIN((F22+G22),3180)-MAX(F22,2760)))-B8)))</f>
      </c>
      <c r="K22" s="16">
        <f>IF(OR(I22=0,E22="法定休日"),0,MAX(0,MIN(I22,480)-B6*60))</f>
      </c>
      <c r="L22" s="16">
        <f>IF(OR(I22=0,E22="法定休日"),0,MAX(0,I22-480))</f>
      </c>
      <c r="M22" s="16">
        <f>IF(E22="法定休日",I22,0)</f>
      </c>
      <c r="N22" s="17">
        <f>IF(I22&gt;0,1,0)</f>
      </c>
      <c r="O22" s="18">
        <f>IF(E22="休み",0,IF(NOT(OR(E22="平日",E22="法定休日",E22="休み")),IF(AND(AND(ISBLANK(B22),ISBLANK(C22)),ISBLANK(E22)),0,1),IF(AND(ISBLANK(B22),ISBLANK(C22)),0,IF(OR(ISBLANK(B22),ISBLANK(C22)),1,IF(IF(AND(ISNUMBER(B22),ISNUMBER(C22)),OR(B22&lt;0,B22&gt;=1,C22&lt;0,C22&gt;=1,ABS(B22*1440-ROUND(B22*1440,0))&gt;0.0001,ABS(C22*1440-ROUND(C22*1440,0))&gt;0.0001),TRUE()),1,IF(G22=0,0,IF(OR(NOT(ISNUMBER(H22)),H22&lt;0,H22&gt;240,H22&gt;G22),1,IF(AND((MAX(0,MIN((F22+G22),300)-MAX(F22,0))+MAX(0,MIN((F22+G22),1740)-MAX(F22,1320))+MAX(0,MIN((F22+G22),3180)-MAX(F22,2760)))&gt;0,OR(B8&gt;H22,B8&gt;(MAX(0,MIN((F22+G22),300)-MAX(F22,0))+MAX(0,MIN((F22+G22),1740)-MAX(F22,1320))+MAX(0,MIN((F22+G22),3180)-MAX(F22,2760))))),1,IF(AND(AND(G22&gt;H22,F22+G22&gt;1440),(E22="法定休日")&lt;&gt;(E23="法定休日")),1,0)))))))))</f>
      </c>
    </row>
    <row r="23" spans="1:15" x14ac:dyDescent="0.25">
      <c r="A23" s="14">
        <v>11</v>
      </c>
      <c r="B23" s="15"/>
      <c r="C23" s="15"/>
      <c r="D23" s="10"/>
      <c r="E23" s="12" t="s">
        <v>74</v>
      </c>
      <c r="F23" s="16">
        <f>IF(OR(E23="休み",OR(ISBLANK(B23),ISBLANK(C23))),0,IFERROR(ROUND(B23*1440,0),0))</f>
      </c>
      <c r="G23" s="16">
        <f>IF(OR(E23="休み",OR(ISBLANK(B23),ISBLANK(C23))),0,IFERROR(ROUND(C23*1440,0)+IF(ROUND(C23*1440,0)&lt;ROUND(B23*1440,0),1440,0)-ROUND(B23*1440,0),0))</f>
      </c>
      <c r="H23" s="16">
        <f>IF(G23=0,0,IF(ISBLANK(D23),B7,D23))</f>
      </c>
      <c r="I23" s="16">
        <f>IF(OR(O23=1,G23=0),0,MAX(0,G23-H23))</f>
      </c>
      <c r="J23" s="16">
        <f>IF(I23=0,0,MIN(I23,MAX(0,(MAX(0,MIN((F23+G23),300)-MAX(F23,0))+MAX(0,MIN((F23+G23),1740)-MAX(F23,1320))+MAX(0,MIN((F23+G23),3180)-MAX(F23,2760)))-B8)))</f>
      </c>
      <c r="K23" s="16">
        <f>IF(OR(I23=0,E23="法定休日"),0,MAX(0,MIN(I23,480)-B6*60))</f>
      </c>
      <c r="L23" s="16">
        <f>IF(OR(I23=0,E23="法定休日"),0,MAX(0,I23-480))</f>
      </c>
      <c r="M23" s="16">
        <f>IF(E23="法定休日",I23,0)</f>
      </c>
      <c r="N23" s="17">
        <f>IF(I23&gt;0,1,0)</f>
      </c>
      <c r="O23" s="18">
        <f>IF(E23="休み",0,IF(NOT(OR(E23="平日",E23="法定休日",E23="休み")),IF(AND(AND(ISBLANK(B23),ISBLANK(C23)),ISBLANK(E23)),0,1),IF(AND(ISBLANK(B23),ISBLANK(C23)),0,IF(OR(ISBLANK(B23),ISBLANK(C23)),1,IF(IF(AND(ISNUMBER(B23),ISNUMBER(C23)),OR(B23&lt;0,B23&gt;=1,C23&lt;0,C23&gt;=1,ABS(B23*1440-ROUND(B23*1440,0))&gt;0.0001,ABS(C23*1440-ROUND(C23*1440,0))&gt;0.0001),TRUE()),1,IF(G23=0,0,IF(OR(NOT(ISNUMBER(H23)),H23&lt;0,H23&gt;240,H23&gt;G23),1,IF(AND((MAX(0,MIN((F23+G23),300)-MAX(F23,0))+MAX(0,MIN((F23+G23),1740)-MAX(F23,1320))+MAX(0,MIN((F23+G23),3180)-MAX(F23,2760)))&gt;0,OR(B8&gt;H23,B8&gt;(MAX(0,MIN((F23+G23),300)-MAX(F23,0))+MAX(0,MIN((F23+G23),1740)-MAX(F23,1320))+MAX(0,MIN((F23+G23),3180)-MAX(F23,2760))))),1,IF(AND(AND(G23&gt;H23,F23+G23&gt;1440),(E23="法定休日")&lt;&gt;(E24="法定休日")),1,0)))))))))</f>
      </c>
    </row>
    <row r="24" spans="1:15" x14ac:dyDescent="0.25">
      <c r="A24" s="14">
        <v>12</v>
      </c>
      <c r="B24" s="15"/>
      <c r="C24" s="15"/>
      <c r="D24" s="10"/>
      <c r="E24" s="12" t="s">
        <v>74</v>
      </c>
      <c r="F24" s="16">
        <f>IF(OR(E24="休み",OR(ISBLANK(B24),ISBLANK(C24))),0,IFERROR(ROUND(B24*1440,0),0))</f>
      </c>
      <c r="G24" s="16">
        <f>IF(OR(E24="休み",OR(ISBLANK(B24),ISBLANK(C24))),0,IFERROR(ROUND(C24*1440,0)+IF(ROUND(C24*1440,0)&lt;ROUND(B24*1440,0),1440,0)-ROUND(B24*1440,0),0))</f>
      </c>
      <c r="H24" s="16">
        <f>IF(G24=0,0,IF(ISBLANK(D24),B7,D24))</f>
      </c>
      <c r="I24" s="16">
        <f>IF(OR(O24=1,G24=0),0,MAX(0,G24-H24))</f>
      </c>
      <c r="J24" s="16">
        <f>IF(I24=0,0,MIN(I24,MAX(0,(MAX(0,MIN((F24+G24),300)-MAX(F24,0))+MAX(0,MIN((F24+G24),1740)-MAX(F24,1320))+MAX(0,MIN((F24+G24),3180)-MAX(F24,2760)))-B8)))</f>
      </c>
      <c r="K24" s="16">
        <f>IF(OR(I24=0,E24="法定休日"),0,MAX(0,MIN(I24,480)-B6*60))</f>
      </c>
      <c r="L24" s="16">
        <f>IF(OR(I24=0,E24="法定休日"),0,MAX(0,I24-480))</f>
      </c>
      <c r="M24" s="16">
        <f>IF(E24="法定休日",I24,0)</f>
      </c>
      <c r="N24" s="17">
        <f>IF(I24&gt;0,1,0)</f>
      </c>
      <c r="O24" s="18">
        <f>IF(E24="休み",0,IF(NOT(OR(E24="平日",E24="法定休日",E24="休み")),IF(AND(AND(ISBLANK(B24),ISBLANK(C24)),ISBLANK(E24)),0,1),IF(AND(ISBLANK(B24),ISBLANK(C24)),0,IF(OR(ISBLANK(B24),ISBLANK(C24)),1,IF(IF(AND(ISNUMBER(B24),ISNUMBER(C24)),OR(B24&lt;0,B24&gt;=1,C24&lt;0,C24&gt;=1,ABS(B24*1440-ROUND(B24*1440,0))&gt;0.0001,ABS(C24*1440-ROUND(C24*1440,0))&gt;0.0001),TRUE()),1,IF(G24=0,0,IF(OR(NOT(ISNUMBER(H24)),H24&lt;0,H24&gt;240,H24&gt;G24),1,IF(AND((MAX(0,MIN((F24+G24),300)-MAX(F24,0))+MAX(0,MIN((F24+G24),1740)-MAX(F24,1320))+MAX(0,MIN((F24+G24),3180)-MAX(F24,2760)))&gt;0,OR(B8&gt;H24,B8&gt;(MAX(0,MIN((F24+G24),300)-MAX(F24,0))+MAX(0,MIN((F24+G24),1740)-MAX(F24,1320))+MAX(0,MIN((F24+G24),3180)-MAX(F24,2760))))),1,IF(AND(AND(G24&gt;H24,F24+G24&gt;1440),(E24="法定休日")&lt;&gt;(E25="法定休日")),1,0)))))))))</f>
      </c>
    </row>
    <row r="25" spans="1:15" x14ac:dyDescent="0.25">
      <c r="A25" s="14">
        <v>13</v>
      </c>
      <c r="B25" s="15"/>
      <c r="C25" s="15"/>
      <c r="D25" s="10"/>
      <c r="E25" s="12" t="s">
        <v>74</v>
      </c>
      <c r="F25" s="16">
        <f>IF(OR(E25="休み",OR(ISBLANK(B25),ISBLANK(C25))),0,IFERROR(ROUND(B25*1440,0),0))</f>
      </c>
      <c r="G25" s="16">
        <f>IF(OR(E25="休み",OR(ISBLANK(B25),ISBLANK(C25))),0,IFERROR(ROUND(C25*1440,0)+IF(ROUND(C25*1440,0)&lt;ROUND(B25*1440,0),1440,0)-ROUND(B25*1440,0),0))</f>
      </c>
      <c r="H25" s="16">
        <f>IF(G25=0,0,IF(ISBLANK(D25),B7,D25))</f>
      </c>
      <c r="I25" s="16">
        <f>IF(OR(O25=1,G25=0),0,MAX(0,G25-H25))</f>
      </c>
      <c r="J25" s="16">
        <f>IF(I25=0,0,MIN(I25,MAX(0,(MAX(0,MIN((F25+G25),300)-MAX(F25,0))+MAX(0,MIN((F25+G25),1740)-MAX(F25,1320))+MAX(0,MIN((F25+G25),3180)-MAX(F25,2760)))-B8)))</f>
      </c>
      <c r="K25" s="16">
        <f>IF(OR(I25=0,E25="法定休日"),0,MAX(0,MIN(I25,480)-B6*60))</f>
      </c>
      <c r="L25" s="16">
        <f>IF(OR(I25=0,E25="法定休日"),0,MAX(0,I25-480))</f>
      </c>
      <c r="M25" s="16">
        <f>IF(E25="法定休日",I25,0)</f>
      </c>
      <c r="N25" s="17">
        <f>IF(I25&gt;0,1,0)</f>
      </c>
      <c r="O25" s="18">
        <f>IF(E25="休み",0,IF(NOT(OR(E25="平日",E25="法定休日",E25="休み")),IF(AND(AND(ISBLANK(B25),ISBLANK(C25)),ISBLANK(E25)),0,1),IF(AND(ISBLANK(B25),ISBLANK(C25)),0,IF(OR(ISBLANK(B25),ISBLANK(C25)),1,IF(IF(AND(ISNUMBER(B25),ISNUMBER(C25)),OR(B25&lt;0,B25&gt;=1,C25&lt;0,C25&gt;=1,ABS(B25*1440-ROUND(B25*1440,0))&gt;0.0001,ABS(C25*1440-ROUND(C25*1440,0))&gt;0.0001),TRUE()),1,IF(G25=0,0,IF(OR(NOT(ISNUMBER(H25)),H25&lt;0,H25&gt;240,H25&gt;G25),1,IF(AND((MAX(0,MIN((F25+G25),300)-MAX(F25,0))+MAX(0,MIN((F25+G25),1740)-MAX(F25,1320))+MAX(0,MIN((F25+G25),3180)-MAX(F25,2760)))&gt;0,OR(B8&gt;H25,B8&gt;(MAX(0,MIN((F25+G25),300)-MAX(F25,0))+MAX(0,MIN((F25+G25),1740)-MAX(F25,1320))+MAX(0,MIN((F25+G25),3180)-MAX(F25,2760))))),1,IF(AND(AND(G25&gt;H25,F25+G25&gt;1440),(E25="法定休日")&lt;&gt;(E26="法定休日")),1,0)))))))))</f>
      </c>
    </row>
    <row r="26" spans="1:15" x14ac:dyDescent="0.25">
      <c r="A26" s="14">
        <v>14</v>
      </c>
      <c r="B26" s="15"/>
      <c r="C26" s="15"/>
      <c r="D26" s="10"/>
      <c r="E26" s="12" t="s">
        <v>74</v>
      </c>
      <c r="F26" s="16">
        <f>IF(OR(E26="休み",OR(ISBLANK(B26),ISBLANK(C26))),0,IFERROR(ROUND(B26*1440,0),0))</f>
      </c>
      <c r="G26" s="16">
        <f>IF(OR(E26="休み",OR(ISBLANK(B26),ISBLANK(C26))),0,IFERROR(ROUND(C26*1440,0)+IF(ROUND(C26*1440,0)&lt;ROUND(B26*1440,0),1440,0)-ROUND(B26*1440,0),0))</f>
      </c>
      <c r="H26" s="16">
        <f>IF(G26=0,0,IF(ISBLANK(D26),B7,D26))</f>
      </c>
      <c r="I26" s="16">
        <f>IF(OR(O26=1,G26=0),0,MAX(0,G26-H26))</f>
      </c>
      <c r="J26" s="16">
        <f>IF(I26=0,0,MIN(I26,MAX(0,(MAX(0,MIN((F26+G26),300)-MAX(F26,0))+MAX(0,MIN((F26+G26),1740)-MAX(F26,1320))+MAX(0,MIN((F26+G26),3180)-MAX(F26,2760)))-B8)))</f>
      </c>
      <c r="K26" s="16">
        <f>IF(OR(I26=0,E26="法定休日"),0,MAX(0,MIN(I26,480)-B6*60))</f>
      </c>
      <c r="L26" s="16">
        <f>IF(OR(I26=0,E26="法定休日"),0,MAX(0,I26-480))</f>
      </c>
      <c r="M26" s="16">
        <f>IF(E26="法定休日",I26,0)</f>
      </c>
      <c r="N26" s="17">
        <f>IF(I26&gt;0,1,0)</f>
      </c>
      <c r="O26" s="18">
        <f>IF(E26="休み",0,IF(NOT(OR(E26="平日",E26="法定休日",E26="休み")),IF(AND(AND(ISBLANK(B26),ISBLANK(C26)),ISBLANK(E26)),0,1),IF(AND(ISBLANK(B26),ISBLANK(C26)),0,IF(OR(ISBLANK(B26),ISBLANK(C26)),1,IF(IF(AND(ISNUMBER(B26),ISNUMBER(C26)),OR(B26&lt;0,B26&gt;=1,C26&lt;0,C26&gt;=1,ABS(B26*1440-ROUND(B26*1440,0))&gt;0.0001,ABS(C26*1440-ROUND(C26*1440,0))&gt;0.0001),TRUE()),1,IF(G26=0,0,IF(OR(NOT(ISNUMBER(H26)),H26&lt;0,H26&gt;240,H26&gt;G26),1,IF(AND((MAX(0,MIN((F26+G26),300)-MAX(F26,0))+MAX(0,MIN((F26+G26),1740)-MAX(F26,1320))+MAX(0,MIN((F26+G26),3180)-MAX(F26,2760)))&gt;0,OR(B8&gt;H26,B8&gt;(MAX(0,MIN((F26+G26),300)-MAX(F26,0))+MAX(0,MIN((F26+G26),1740)-MAX(F26,1320))+MAX(0,MIN((F26+G26),3180)-MAX(F26,2760))))),1,IF(AND(AND(G26&gt;H26,F26+G26&gt;1440),(E26="法定休日")&lt;&gt;(E27="法定休日")),1,0)))))))))</f>
      </c>
    </row>
    <row r="27" spans="1:15" x14ac:dyDescent="0.25">
      <c r="A27" s="14">
        <v>15</v>
      </c>
      <c r="B27" s="15"/>
      <c r="C27" s="15"/>
      <c r="D27" s="10"/>
      <c r="E27" s="12" t="s">
        <v>74</v>
      </c>
      <c r="F27" s="16">
        <f>IF(OR(E27="休み",OR(ISBLANK(B27),ISBLANK(C27))),0,IFERROR(ROUND(B27*1440,0),0))</f>
      </c>
      <c r="G27" s="16">
        <f>IF(OR(E27="休み",OR(ISBLANK(B27),ISBLANK(C27))),0,IFERROR(ROUND(C27*1440,0)+IF(ROUND(C27*1440,0)&lt;ROUND(B27*1440,0),1440,0)-ROUND(B27*1440,0),0))</f>
      </c>
      <c r="H27" s="16">
        <f>IF(G27=0,0,IF(ISBLANK(D27),B7,D27))</f>
      </c>
      <c r="I27" s="16">
        <f>IF(OR(O27=1,G27=0),0,MAX(0,G27-H27))</f>
      </c>
      <c r="J27" s="16">
        <f>IF(I27=0,0,MIN(I27,MAX(0,(MAX(0,MIN((F27+G27),300)-MAX(F27,0))+MAX(0,MIN((F27+G27),1740)-MAX(F27,1320))+MAX(0,MIN((F27+G27),3180)-MAX(F27,2760)))-B8)))</f>
      </c>
      <c r="K27" s="16">
        <f>IF(OR(I27=0,E27="法定休日"),0,MAX(0,MIN(I27,480)-B6*60))</f>
      </c>
      <c r="L27" s="16">
        <f>IF(OR(I27=0,E27="法定休日"),0,MAX(0,I27-480))</f>
      </c>
      <c r="M27" s="16">
        <f>IF(E27="法定休日",I27,0)</f>
      </c>
      <c r="N27" s="17">
        <f>IF(I27&gt;0,1,0)</f>
      </c>
      <c r="O27" s="18">
        <f>IF(E27="休み",0,IF(NOT(OR(E27="平日",E27="法定休日",E27="休み")),IF(AND(AND(ISBLANK(B27),ISBLANK(C27)),ISBLANK(E27)),0,1),IF(AND(ISBLANK(B27),ISBLANK(C27)),0,IF(OR(ISBLANK(B27),ISBLANK(C27)),1,IF(IF(AND(ISNUMBER(B27),ISNUMBER(C27)),OR(B27&lt;0,B27&gt;=1,C27&lt;0,C27&gt;=1,ABS(B27*1440-ROUND(B27*1440,0))&gt;0.0001,ABS(C27*1440-ROUND(C27*1440,0))&gt;0.0001),TRUE()),1,IF(G27=0,0,IF(OR(NOT(ISNUMBER(H27)),H27&lt;0,H27&gt;240,H27&gt;G27),1,IF(AND((MAX(0,MIN((F27+G27),300)-MAX(F27,0))+MAX(0,MIN((F27+G27),1740)-MAX(F27,1320))+MAX(0,MIN((F27+G27),3180)-MAX(F27,2760)))&gt;0,OR(B8&gt;H27,B8&gt;(MAX(0,MIN((F27+G27),300)-MAX(F27,0))+MAX(0,MIN((F27+G27),1740)-MAX(F27,1320))+MAX(0,MIN((F27+G27),3180)-MAX(F27,2760))))),1,IF(AND(AND(G27&gt;H27,F27+G27&gt;1440),OR(ISBLANK(B10),(E27="法定休日")&lt;&gt;(B10="法定休日"))),1,0)))))))))</f>
      </c>
    </row>
    <row r="29" spans="1:1" s="19" customFormat="1" x14ac:dyDescent="0.25">
      <c r="A29" s="20" t="s">
        <v>76</v>
      </c>
    </row>
    <row r="30" spans="1:2" x14ac:dyDescent="0.25">
      <c r="A30" s="6" t="s">
        <v>77</v>
      </c>
      <c r="B30" s="21">
        <f>SUM(N13:N27)</f>
      </c>
    </row>
    <row r="31" spans="1:2" x14ac:dyDescent="0.25">
      <c r="A31" s="6" t="s">
        <v>78</v>
      </c>
      <c r="B31" s="22">
        <f>IF(B37="OK",(SUM(K13:K27)+SUM(L13:L27)+SUM(M13:M27))/60,"")</f>
      </c>
    </row>
    <row r="32" spans="1:2" x14ac:dyDescent="0.25">
      <c r="A32" s="6" t="s">
        <v>79</v>
      </c>
      <c r="B32" s="11">
        <f>IF(B37="OK",ROUND((B4/B5)*SUM(K13:K27)/60*1,0),"")</f>
      </c>
    </row>
    <row r="33" spans="1:2" x14ac:dyDescent="0.25">
      <c r="A33" s="6" t="s">
        <v>80</v>
      </c>
      <c r="B33" s="11">
        <f>IF(B37="OK",ROUND((B4/B5)*SUM(L13:L27)/60*1.25,0),"")</f>
      </c>
    </row>
    <row r="34" spans="1:2" x14ac:dyDescent="0.25">
      <c r="A34" s="6" t="s">
        <v>81</v>
      </c>
      <c r="B34" s="11">
        <f>IF(B37="OK",ROUND((B4/B5)*SUM(J13:J27)/60*0.25,0),"")</f>
      </c>
    </row>
    <row r="35" spans="1:2" x14ac:dyDescent="0.25">
      <c r="A35" s="6" t="s">
        <v>82</v>
      </c>
      <c r="B35" s="11">
        <f>IF(B37="OK",ROUND((B4/B5)*SUM(M13:M27)/60*1.35,0),"")</f>
      </c>
    </row>
    <row r="36" spans="1:2" x14ac:dyDescent="0.25">
      <c r="A36" s="6" t="s">
        <v>83</v>
      </c>
      <c r="B36" s="23">
        <f>IF(B37="OK",B32+B33+B34+B35,"")</f>
      </c>
    </row>
    <row r="37" spans="1:2" x14ac:dyDescent="0.25">
      <c r="A37" s="6" t="s">
        <v>84</v>
      </c>
      <c r="B37" s="24">
        <f>IF(OR(NOT(ISNUMBER(B4)),B4&lt;1,B4&gt;9999999,NOT(ISNUMBER(B5)),B5&lt;1,B5&gt;400,NOT(ISNUMBER(B6)),B6&lt;1,B6&gt;8,NOT(ISNUMBER(B7)),B7&lt;0,B7&gt;240,NOT(ISNUMBER(B8)),B8&lt;0,B8&gt;240,AND(NOT(ISBLANK(B10)),NOT(OR(B10="平日",B10="法定休日",B10="休み")))),"基本設定に範囲外・空欄の値があります（金額は表示しません）",IF(SUM(O13:O27)&gt;0,"O列に×がある日の入力を確認してください（金額は表示しません）",IF(SUM(L13:L27)&gt;3600,"法定時間外が60時間を超えています。60時間超は割増率5割以上のため金額は表示しません（本格計算ツールをご利用ください）","OK")))</f>
      </c>
    </row>
    <row r="39" spans="1:1" x14ac:dyDescent="0.25">
      <c r="A39" s="8" t="s">
        <v>85</v>
      </c>
    </row>
  </sheetData>
  <dataValidations count="2">
    <dataValidation type="list" showErrorMessage="1" errorTitle="入力エラー" error="次のいずれかを選択してください: 平日 / 法定休日 / 休み" sqref="B10">
      <formula1>"平日,法定休日,休み"</formula1>
    </dataValidation>
    <dataValidation type="list" showErrorMessage="1" errorTitle="入力エラー" error="次のいずれかを選択してください: 平日 / 法定休日 / 休み" sqref="E13:E27">
      <formula1>"平日,法定休日,休み"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使い方</vt:lpstr>
      <vt:lpstr>タイムカード計算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計算ナビ（keisan-navi.jp）</dc:creator>
  <dc:title/>
  <dc:subject/>
  <dc:description/>
  <cp:keywords/>
  <cp:category/>
  <cp:lastModifiedBy>Unknown</cp:lastModifiedBy>
  <dcterms:created xsi:type="dcterms:W3CDTF">2026-10-12T00:00:00Z</dcterms:created>
  <dcterms:modified xsi:type="dcterms:W3CDTF">2026-10-12T00:00:00Z</dcterms:modified>
</cp:coreProperties>
</file>