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退職金シミュレーター" state="visible" r:id="rId5"/>
  </sheets>
  <calcPr calcId="171027"/>
</workbook>
</file>

<file path=xl/sharedStrings.xml><?xml version="1.0" encoding="utf-8"?>
<sst xmlns="http://schemas.openxmlformats.org/spreadsheetml/2006/main" count="86" uniqueCount="81">
  <si>
    <t>退職金計算シミュレーター</t>
  </si>
  <si>
    <t>無料・登録不要でお使いいただけます（keisan-navi.jp 配布）。</t>
  </si>
  <si>
    <t/>
  </si>
  <si>
    <t>■ シート構成</t>
  </si>
  <si>
    <t>・「使い方」……… このシート</t>
  </si>
  <si>
    <t>・「退職金シミュレーター」……… 基本給連動型／ポイント制／別テーブル方式の3方式に対応した退職金・税額計算シート</t>
  </si>
  <si>
    <t>■ 使い方</t>
  </si>
  <si>
    <t>1. 「退職金シミュレーター」シートの B4 セルで計算方式（基本給連動型／ポイント制／別テーブル方式）を選択します</t>
  </si>
  <si>
    <t>2. 選んだ方式に対応する入力欄（黄色のセル）に数値を入力します</t>
  </si>
  <si>
    <t>3. 「計算結果」欄に退職金概算額・税額・手取り額が自動表示されます</t>
  </si>
  <si>
    <t>4. 詳細な内訳（支給月数・控除額・課税方式など）は「内部計算の内訳」欄で確認できます</t>
  </si>
  <si>
    <t>5. 勤続年数は1年未満の端数を切り上げた整数で入力します（基本給連動型・別テーブル方式は3年以上）</t>
  </si>
  <si>
    <t>■ 計算根拠</t>
  </si>
  <si>
    <t>・退職所得控除: 勤続20年以下はmax(80万円, 40万円×勤続年数)、20年超は800万円+70万円×(勤続年数-20年)</t>
  </si>
  <si>
    <t xml:space="preserve">　出典: 国税庁 No.1420 https://www.nta.go.jp/taxes/shiraberu/taxanswer/shotoku/1420.htm</t>
  </si>
  <si>
    <t>・課税退職所得金額: (退職金-控除額)×1/2、1,000円未満切捨て。役員等で勤続5年以下は1/2なし（国税庁 No.2725）。</t>
  </si>
  <si>
    <t xml:space="preserve">　役員等以外で勤続5年以下（短期退職手当等）は、控除後の金額のうち300万円を超える部分に1/2を適用しません（国税庁 No.2732）。</t>
  </si>
  <si>
    <t>・所得税（分離課税・速算表）と復興特別所得税2.1%: 国税庁 No.2732 https://www.nta.go.jp/taxes/shiraberu/taxanswer/gensen/2732.htm （1円未満切捨て）</t>
  </si>
  <si>
    <t>・役員等で勤続5年以下は1/2課税が適用されない: 国税庁 No.2725 https://www.nta.go.jp/taxes/shiraberu/taxanswer/gensen/2725.htm</t>
  </si>
  <si>
    <t>・住民税: 市町村民税6%・道府県民税4%を、それぞれ100円未満切捨てて合算</t>
  </si>
  <si>
    <t>・支給月数の表・別テーブル方式の金額・グレード係数: 編集部が置いた説明用の仮定表です（厚生労働省調査の実測値ではありません）。</t>
  </si>
  <si>
    <t xml:space="preserve">　勤続年数以下で最も近い行を使います（4年なら3年の行）。実際の見込額には勤務先の退職金規程の月数・単価を使ってください。</t>
  </si>
  <si>
    <t>■ このシートで扱わないこと</t>
  </si>
  <si>
    <t>・確定拠出年金（iDeCo・企業型DC）の一時金との通算による控除の調整</t>
  </si>
  <si>
    <t>・障害を原因とする退職（控除額に100万円が加算されます）</t>
  </si>
  <si>
    <t>・同じ年や過去の年に受け取った他の退職手当等との重複</t>
  </si>
  <si>
    <t>・一般・短期・特定役員退職手当等の混在</t>
  </si>
  <si>
    <t>該当する場合は、このシートの税額を使わないでください。</t>
  </si>
  <si>
    <t>■ 注意事項</t>
  </si>
  <si>
    <t>・本シートは概算計算用です。実際の金額は勤務先の退職金規程・源泉徴収票でご確認ください。</t>
  </si>
  <si>
    <t>・退職所得の住民税は、退職金が支払われた年に、他の所得と分けて課税されます。前年の給与所得などに対する住民税とは別です。</t>
  </si>
  <si>
    <t>最終更新日: 2026-10-11</t>
  </si>
  <si>
    <t>提供元: 計算ナビ（https://keisan-navi.jp/rodo/taishokukin/excel/）</t>
  </si>
  <si>
    <t>退職金計算シミュレーター（基本給連動型／ポイント制／別テーブル方式）</t>
  </si>
  <si>
    <t>① 計算方式を選択してください</t>
  </si>
  <si>
    <t>計算方式</t>
  </si>
  <si>
    <t>基本給連動型</t>
  </si>
  <si>
    <t>② 基本給連動型を選んだ場合の入力</t>
  </si>
  <si>
    <t>退職時の基本給（万円）</t>
  </si>
  <si>
    <t>勤続年数（年・1年未満の端数は切り上げた整数）</t>
  </si>
  <si>
    <t>退職事由</t>
  </si>
  <si>
    <t>自己都合退職</t>
  </si>
  <si>
    <t>支給月数は退職事由ごとの仮定表から直接取得します（倍率では換算しません）</t>
  </si>
  <si>
    <t>③ ポイント制を選んだ場合の入力</t>
  </si>
  <si>
    <t>累計退職金ポイント（pt）</t>
  </si>
  <si>
    <t>ポイント単価（円）</t>
  </si>
  <si>
    <t>勤続年数（税額計算用・年・端数は切り上げた整数）</t>
  </si>
  <si>
    <t>④ 別テーブル方式を選んだ場合の入力</t>
  </si>
  <si>
    <t>勤続年数（年・端数は切り上げた整数。3年以上）</t>
  </si>
  <si>
    <t>職位グレード</t>
  </si>
  <si>
    <t>一般社員</t>
  </si>
  <si>
    <t>⑤ 共通オプション</t>
  </si>
  <si>
    <t>役員等で勤続5年以下（1/2課税なし）</t>
  </si>
  <si>
    <t>いいえ</t>
  </si>
  <si>
    <t>国税庁No.2725: 役員等の勤続年数が5年以下の場合は1/2課税が適用されません。「いいえ」で勤続5年以下のときは、役員等以外の短期退職手当等として、控除後300万円を超える部分に1/2を適用しない計算になります（No.2732）</t>
  </si>
  <si>
    <t>計算結果</t>
  </si>
  <si>
    <t>選択した方式</t>
  </si>
  <si>
    <t>退職金概算額</t>
  </si>
  <si>
    <t>退職所得控除額</t>
  </si>
  <si>
    <t>課税退職所得金額（1,000円未満切捨て）</t>
  </si>
  <si>
    <t>概算税額（所得税＋住民税）</t>
  </si>
  <si>
    <t>退職所得の住民税は支払われた年に他の所得と分けて課税されます</t>
  </si>
  <si>
    <t>税引き後 手取り概算</t>
  </si>
  <si>
    <t>内部計算の内訳（詳細を確認したい場合）</t>
  </si>
  <si>
    <t>使用する勤続年数（選択方式に対応）</t>
  </si>
  <si>
    <t>基本給連動型: 支給月数（説明用の仮定表・退職事由別に直接取得）</t>
  </si>
  <si>
    <t>編集部が置いた説明用の仮定表です（厚生労働省調査の実測値ではありません）。勤続3年未満は表の対象外で #N/A になります</t>
  </si>
  <si>
    <t>基本給連動型: 表の行（勤続年数以下で最も近い行）</t>
  </si>
  <si>
    <t>基本給連動型: 計算額（基本給×支給月数）</t>
  </si>
  <si>
    <t>退職金概算額（選択方式で採用する額）</t>
  </si>
  <si>
    <t>ポイント制: 計算額（累計pt×単価）</t>
  </si>
  <si>
    <t>退職所得控除額（20年以下はmax(80万円,40万円×年数)・20年超は800万円+70万円×超過年数）</t>
  </si>
  <si>
    <t>別テーブル方式: 計算額（勤続年数ごとの仮定額×グレード係数。退職事由の係数は使いません）</t>
  </si>
  <si>
    <t>編集部が置いた説明用の仮定額です（実測値ではありません）。勤続3年未満は #N/A になります</t>
  </si>
  <si>
    <t>課税退職所得金額（1,000円未満切捨て・役員等5年以下/短期退職手当等の特例反映）</t>
  </si>
  <si>
    <t>所得税（分離課税・速算表・国税庁No.2732）</t>
  </si>
  <si>
    <t>国税庁 No.2732 速算表（7段階・45%区分まで対応）</t>
  </si>
  <si>
    <t>所得税額（復興特別所得税2.1%込み・1円未満切捨て）</t>
  </si>
  <si>
    <t>概算税額（所得税等＋住民税。市町村民税6%・道府県民税4%を各100円未満切捨て）</t>
  </si>
  <si>
    <t>適用した課税方式</t>
  </si>
  <si>
    <t>DC一時金との通算調整・障害退職・他の退職手当等との重複は計算しません（使い方シート参照）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</si>
</sst>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quot;円&quot;"/>
    <numFmt numFmtId="166" formatCode="0&quot;年&quot;"/>
    <numFmt numFmtId="167" formatCode="0.0&quot;ヶ月分&quot;"/>
    <numFmt numFmtId="168" formatCode="0&quot;年の行&quot;"/>
  </numFmts>
  <fonts count="11" x14ac:knownFonts="1">
    <font>
      <color theme="1"/>
      <family val="2"/>
      <scheme val="minor"/>
      <sz val="11"/>
      <name val="Calibri"/>
    </font>
    <font>
      <b/>
      <color rgb="FF111827"/>
      <sz val="16"/>
    </font>
    <font>
      <b/>
    </font>
    <font>
      <b/>
      <color rgb="FF111827"/>
      <sz val="13"/>
    </font>
    <font>
      <color rgb="FF334155"/>
    </font>
    <font>
      <b/>
      <color rgb="FF1D4ED8"/>
    </font>
    <font>
      <i/>
      <color rgb="FF64748B"/>
      <sz val="9"/>
    </font>
    <font>
      <b/>
      <sz val="12"/>
    </font>
    <font>
      <color rgb="FF1E293B"/>
      <sz val="11"/>
    </font>
    <font>
      <b/>
      <color rgb="FF166534"/>
      <sz val="13"/>
    </font>
    <font>
      <i/>
      <color rgb="FFB91C1C"/>
      <sz val="9"/>
    </font>
  </fonts>
  <fills count="4">
    <fill>
      <patternFill patternType="none"/>
    </fill>
    <fill>
      <patternFill patternType="gray125"/>
    </fill>
    <fill>
      <patternFill patternType="solid">
        <fgColor rgb="FFFFF3C4"/>
      </patternFill>
    </fill>
    <fill>
      <patternFill patternType="solid">
        <fgColor rgb="FFEFF6FF"/>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3">
    <xf numFmtId="0" fontId="0" fillId="0" borderId="0" xfId="0"/>
    <xf numFmtId="0" fontId="1" fillId="0" borderId="0" xfId="0" applyFont="1"/>
    <xf numFmtId="0" fontId="0" fillId="0" borderId="0" xfId="0" applyAlignment="1">
      <alignment vertical="top" wrapText="1"/>
    </xf>
    <xf numFmtId="0" fontId="2" fillId="0" borderId="0" xfId="0" applyFont="1" applyAlignment="1">
      <alignment vertical="top" wrapText="1"/>
    </xf>
    <xf numFmtId="0" fontId="3" fillId="0" borderId="0" xfId="0" applyFont="1"/>
    <xf numFmtId="0" fontId="2" fillId="0" borderId="0" xfId="0" applyFont="1"/>
    <xf numFmtId="0" fontId="4" fillId="0" borderId="0" xfId="0" applyFont="1" applyAlignment="1">
      <alignment horizontal="left" vertical="center" wrapText="1"/>
    </xf>
    <xf numFmtId="0" fontId="5" fillId="2" borderId="1" xfId="0" applyFont="1" applyFill="1" applyBorder="1" applyAlignment="1">
      <alignment horizontal="right" vertical="center"/>
    </xf>
    <xf numFmtId="164" fontId="5" fillId="2" borderId="1" xfId="0" applyNumberFormat="1" applyFont="1" applyFill="1" applyBorder="1" applyAlignment="1">
      <alignment horizontal="right" vertical="center"/>
    </xf>
    <xf numFmtId="1" fontId="5" fillId="2" borderId="1" xfId="0" applyNumberFormat="1" applyFont="1" applyFill="1" applyBorder="1" applyAlignment="1">
      <alignment horizontal="right" vertical="center"/>
    </xf>
    <xf numFmtId="0" fontId="6" fillId="0" borderId="0" xfId="0" applyFont="1" applyAlignment="1">
      <alignment wrapText="1"/>
    </xf>
    <xf numFmtId="3" fontId="5" fillId="2" borderId="1" xfId="0" applyNumberFormat="1" applyFont="1" applyFill="1" applyBorder="1" applyAlignment="1">
      <alignment horizontal="right" vertical="center"/>
    </xf>
    <xf numFmtId="165" fontId="5" fillId="2" borderId="1" xfId="0" applyNumberFormat="1" applyFont="1" applyFill="1" applyBorder="1" applyAlignment="1">
      <alignment horizontal="right" vertical="center"/>
    </xf>
    <xf numFmtId="0" fontId="7" fillId="0" borderId="0" xfId="0" applyFont="1"/>
    <xf numFmtId="0" fontId="7" fillId="3" borderId="0" xfId="0" applyFont="1" applyFill="1"/>
    <xf numFmtId="0" fontId="8" fillId="3" borderId="1" xfId="0" applyFont="1" applyFill="1" applyBorder="1" applyAlignment="1">
      <alignment horizontal="right" vertical="center"/>
    </xf>
    <xf numFmtId="165" fontId="9" fillId="3" borderId="1" xfId="0" applyNumberFormat="1" applyFont="1" applyFill="1" applyBorder="1" applyAlignment="1">
      <alignment horizontal="right" vertical="center"/>
    </xf>
    <xf numFmtId="165" fontId="8" fillId="3" borderId="1" xfId="0" applyNumberFormat="1" applyFont="1" applyFill="1" applyBorder="1" applyAlignment="1">
      <alignment horizontal="right" vertical="center"/>
    </xf>
    <xf numFmtId="166" fontId="8" fillId="3" borderId="1" xfId="0" applyNumberFormat="1" applyFont="1" applyFill="1" applyBorder="1" applyAlignment="1">
      <alignment horizontal="right" vertical="center"/>
    </xf>
    <xf numFmtId="167" fontId="8" fillId="3" borderId="1" xfId="0" applyNumberFormat="1" applyFont="1" applyFill="1" applyBorder="1" applyAlignment="1">
      <alignment horizontal="right" vertical="center"/>
    </xf>
    <xf numFmtId="168" fontId="8" fillId="3" borderId="1" xfId="0" applyNumberFormat="1" applyFont="1" applyFill="1" applyBorder="1" applyAlignment="1">
      <alignment horizontal="right" vertical="center"/>
    </xf>
    <xf numFmtId="0" fontId="6" fillId="0" borderId="0" xfId="0" applyFont="1"/>
    <xf numFmtId="0" fontId="1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9"/>
  <sheetViews>
    <sheetView workbookViewId="0" showGridLines="0">
      <pane topLeftCell="A1" activePane="bottomLeft" state="frozen"/>
      <selection pane="bottomLeft"/>
    </sheetView>
  </sheetViews>
  <sheetFormatPr defaultRowHeight="20" outlineLevelRow="0" outlineLevelCol="0" x14ac:dyDescent="55" customHeight="1"/>
  <cols>
    <col min="1" max="1" width="4" customWidth="1"/>
    <col min="2" max="2" width="92" customWidth="1"/>
  </cols>
  <sheetData>
    <row r="1" spans="2:2" s="1" customFormat="1" x14ac:dyDescent="0.25">
      <c r="B1" s="1" t="s">
        <v>0</v>
      </c>
    </row>
    <row r="3" spans="2:2" x14ac:dyDescent="0.25">
      <c r="B3" s="2" t="s">
        <v>1</v>
      </c>
    </row>
    <row r="4" spans="2:2" x14ac:dyDescent="0.25">
      <c r="B4" s="2" t="s">
        <v>2</v>
      </c>
    </row>
    <row r="5" spans="2:2" x14ac:dyDescent="0.25">
      <c r="B5" s="3" t="s">
        <v>3</v>
      </c>
    </row>
    <row r="6" spans="2:2" x14ac:dyDescent="0.25">
      <c r="B6" s="2" t="s">
        <v>4</v>
      </c>
    </row>
    <row r="7" spans="2:2" x14ac:dyDescent="0.25">
      <c r="B7" s="2" t="s">
        <v>5</v>
      </c>
    </row>
    <row r="8" spans="2:2" x14ac:dyDescent="0.25">
      <c r="B8" s="2" t="s">
        <v>2</v>
      </c>
    </row>
    <row r="9" spans="2:2" x14ac:dyDescent="0.25">
      <c r="B9" s="3" t="s">
        <v>6</v>
      </c>
    </row>
    <row r="10" spans="2:2" x14ac:dyDescent="0.25">
      <c r="B10" s="2" t="s">
        <v>7</v>
      </c>
    </row>
    <row r="11" spans="2:2" x14ac:dyDescent="0.25">
      <c r="B11" s="2" t="s">
        <v>8</v>
      </c>
    </row>
    <row r="12" spans="2:2" x14ac:dyDescent="0.25">
      <c r="B12" s="2" t="s">
        <v>9</v>
      </c>
    </row>
    <row r="13" spans="2:2" x14ac:dyDescent="0.25">
      <c r="B13" s="2" t="s">
        <v>10</v>
      </c>
    </row>
    <row r="14" spans="2:2" x14ac:dyDescent="0.25">
      <c r="B14" s="2" t="s">
        <v>11</v>
      </c>
    </row>
    <row r="15" spans="2:2" x14ac:dyDescent="0.25">
      <c r="B15" s="2" t="s">
        <v>2</v>
      </c>
    </row>
    <row r="16" spans="2:2" x14ac:dyDescent="0.25">
      <c r="B16" s="3" t="s">
        <v>12</v>
      </c>
    </row>
    <row r="17" spans="2:2" x14ac:dyDescent="0.25">
      <c r="B17" s="2" t="s">
        <v>13</v>
      </c>
    </row>
    <row r="18" spans="2:2" x14ac:dyDescent="0.25">
      <c r="B18" s="2" t="s">
        <v>14</v>
      </c>
    </row>
    <row r="19" spans="2:2" x14ac:dyDescent="0.25">
      <c r="B19" s="2" t="s">
        <v>15</v>
      </c>
    </row>
    <row r="20" spans="2:2" x14ac:dyDescent="0.25">
      <c r="B20" s="2" t="s">
        <v>16</v>
      </c>
    </row>
    <row r="21" spans="2:2" x14ac:dyDescent="0.25">
      <c r="B21" s="2" t="s">
        <v>17</v>
      </c>
    </row>
    <row r="22" spans="2:2" x14ac:dyDescent="0.25">
      <c r="B22" s="2" t="s">
        <v>18</v>
      </c>
    </row>
    <row r="23" spans="2:2" x14ac:dyDescent="0.25">
      <c r="B23" s="2" t="s">
        <v>19</v>
      </c>
    </row>
    <row r="24" spans="2:2" x14ac:dyDescent="0.25">
      <c r="B24" s="2" t="s">
        <v>20</v>
      </c>
    </row>
    <row r="25" spans="2:2" x14ac:dyDescent="0.25">
      <c r="B25" s="2" t="s">
        <v>21</v>
      </c>
    </row>
    <row r="26" spans="2:2" x14ac:dyDescent="0.25">
      <c r="B26" s="2" t="s">
        <v>2</v>
      </c>
    </row>
    <row r="27" spans="2:2" x14ac:dyDescent="0.25">
      <c r="B27" s="3" t="s">
        <v>22</v>
      </c>
    </row>
    <row r="28" spans="2:2" x14ac:dyDescent="0.25">
      <c r="B28" s="2" t="s">
        <v>23</v>
      </c>
    </row>
    <row r="29" spans="2:2" x14ac:dyDescent="0.25">
      <c r="B29" s="2" t="s">
        <v>24</v>
      </c>
    </row>
    <row r="30" spans="2:2" x14ac:dyDescent="0.25">
      <c r="B30" s="2" t="s">
        <v>25</v>
      </c>
    </row>
    <row r="31" spans="2:2" x14ac:dyDescent="0.25">
      <c r="B31" s="2" t="s">
        <v>26</v>
      </c>
    </row>
    <row r="32" spans="2:2" x14ac:dyDescent="0.25">
      <c r="B32" s="2" t="s">
        <v>27</v>
      </c>
    </row>
    <row r="33" spans="2:2" x14ac:dyDescent="0.25">
      <c r="B33" s="2" t="s">
        <v>2</v>
      </c>
    </row>
    <row r="34" spans="2:2" x14ac:dyDescent="0.25">
      <c r="B34" s="3" t="s">
        <v>28</v>
      </c>
    </row>
    <row r="35" spans="2:2" x14ac:dyDescent="0.25">
      <c r="B35" s="2" t="s">
        <v>29</v>
      </c>
    </row>
    <row r="36" spans="2:2" x14ac:dyDescent="0.25">
      <c r="B36" s="2" t="s">
        <v>30</v>
      </c>
    </row>
    <row r="37" spans="2:2" x14ac:dyDescent="0.25">
      <c r="B37" s="2" t="s">
        <v>2</v>
      </c>
    </row>
    <row r="38" spans="2:2" x14ac:dyDescent="0.25">
      <c r="B38" s="2" t="s">
        <v>31</v>
      </c>
    </row>
    <row r="39" spans="2:2" x14ac:dyDescent="0.25">
      <c r="B39"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howGridLines="0">
      <pane topLeftCell="A1" activePane="bottomLeft" state="frozen"/>
      <selection pane="bottomLeft"/>
    </sheetView>
  </sheetViews>
  <sheetFormatPr defaultRowHeight="20" outlineLevelRow="0" outlineLevelCol="0" x14ac:dyDescent="55" customHeight="1"/>
  <cols>
    <col min="1" max="1" width="32" customWidth="1"/>
    <col min="2" max="2" width="18" customWidth="1"/>
    <col min="3" max="3" width="42" customWidth="1"/>
  </cols>
  <sheetData>
    <row r="1" spans="1:1" s="4" customFormat="1" x14ac:dyDescent="0.25">
      <c r="A1" s="4" t="s">
        <v>33</v>
      </c>
    </row>
    <row r="3" spans="1:1" x14ac:dyDescent="0.25">
      <c r="A3" s="5" t="s">
        <v>34</v>
      </c>
    </row>
    <row r="4" spans="1:2" x14ac:dyDescent="0.25">
      <c r="A4" s="6" t="s">
        <v>35</v>
      </c>
      <c r="B4" s="7" t="s">
        <v>36</v>
      </c>
    </row>
    <row r="6" spans="1:1" x14ac:dyDescent="0.25">
      <c r="A6" s="5" t="s">
        <v>37</v>
      </c>
    </row>
    <row r="7" spans="1:2" x14ac:dyDescent="0.25">
      <c r="A7" s="6" t="s">
        <v>38</v>
      </c>
      <c r="B7" s="8">
        <v>30</v>
      </c>
    </row>
    <row r="8" spans="1:2" x14ac:dyDescent="0.25">
      <c r="A8" s="6" t="s">
        <v>39</v>
      </c>
      <c r="B8" s="9">
        <v>20</v>
      </c>
    </row>
    <row r="9" spans="1:3" x14ac:dyDescent="0.25">
      <c r="A9" s="6" t="s">
        <v>40</v>
      </c>
      <c r="B9" s="7" t="s">
        <v>41</v>
      </c>
      <c r="C9" s="10" t="s">
        <v>42</v>
      </c>
    </row>
    <row r="11" spans="1:1" x14ac:dyDescent="0.25">
      <c r="A11" s="5" t="s">
        <v>43</v>
      </c>
    </row>
    <row r="12" spans="1:2" x14ac:dyDescent="0.25">
      <c r="A12" s="6" t="s">
        <v>44</v>
      </c>
      <c r="B12" s="11">
        <v>500</v>
      </c>
    </row>
    <row r="13" spans="1:2" x14ac:dyDescent="0.25">
      <c r="A13" s="6" t="s">
        <v>45</v>
      </c>
      <c r="B13" s="12">
        <v>10000</v>
      </c>
    </row>
    <row r="14" spans="1:2" x14ac:dyDescent="0.25">
      <c r="A14" s="6" t="s">
        <v>46</v>
      </c>
      <c r="B14" s="9">
        <v>20</v>
      </c>
    </row>
    <row r="16" spans="1:1" x14ac:dyDescent="0.25">
      <c r="A16" s="5" t="s">
        <v>47</v>
      </c>
    </row>
    <row r="17" spans="1:2" x14ac:dyDescent="0.25">
      <c r="A17" s="6" t="s">
        <v>48</v>
      </c>
      <c r="B17" s="9">
        <v>20</v>
      </c>
    </row>
    <row r="18" spans="1:2" x14ac:dyDescent="0.25">
      <c r="A18" s="6" t="s">
        <v>49</v>
      </c>
      <c r="B18" s="7" t="s">
        <v>50</v>
      </c>
    </row>
    <row r="20" spans="1:1" x14ac:dyDescent="0.25">
      <c r="A20" s="5" t="s">
        <v>51</v>
      </c>
    </row>
    <row r="21" spans="1:3" x14ac:dyDescent="0.25">
      <c r="A21" s="6" t="s">
        <v>52</v>
      </c>
      <c r="B21" s="7" t="s">
        <v>53</v>
      </c>
      <c r="C21" s="10" t="s">
        <v>54</v>
      </c>
    </row>
    <row r="23" spans="1:2" s="13" customFormat="1" x14ac:dyDescent="0.25">
      <c r="A23" s="14" t="s">
        <v>55</v>
      </c>
      <c r="B23" s="14"/>
    </row>
    <row r="24" spans="1:2" x14ac:dyDescent="0.25">
      <c r="A24" s="6" t="s">
        <v>56</v>
      </c>
      <c r="B24" s="15">
        <f>B4</f>
      </c>
    </row>
    <row r="25" spans="1:2" x14ac:dyDescent="0.25">
      <c r="A25" s="6" t="s">
        <v>57</v>
      </c>
      <c r="B25" s="16">
        <f>B36</f>
      </c>
    </row>
    <row r="26" spans="1:2" x14ac:dyDescent="0.25">
      <c r="A26" s="6" t="s">
        <v>58</v>
      </c>
      <c r="B26" s="17">
        <f>B38</f>
      </c>
    </row>
    <row r="27" spans="1:2" x14ac:dyDescent="0.25">
      <c r="A27" s="6" t="s">
        <v>59</v>
      </c>
      <c r="B27" s="17">
        <f>B40</f>
      </c>
    </row>
    <row r="28" spans="1:3" x14ac:dyDescent="0.25">
      <c r="A28" s="6" t="s">
        <v>60</v>
      </c>
      <c r="B28" s="17">
        <f>B43</f>
      </c>
      <c r="C28" s="10" t="s">
        <v>61</v>
      </c>
    </row>
    <row r="29" spans="1:2" x14ac:dyDescent="0.25">
      <c r="A29" s="6" t="s">
        <v>62</v>
      </c>
      <c r="B29" s="16">
        <f>B25-B28</f>
      </c>
    </row>
    <row r="31" spans="1:1" x14ac:dyDescent="0.25">
      <c r="A31" s="5" t="s">
        <v>63</v>
      </c>
    </row>
    <row r="32" spans="1:2" x14ac:dyDescent="0.25">
      <c r="A32" s="6" t="s">
        <v>64</v>
      </c>
      <c r="B32" s="18">
        <f>IF(B4="基本給連動型",B8,IF(B4="ポイント制",B14,B17))</f>
      </c>
    </row>
    <row r="33" spans="1:3" x14ac:dyDescent="0.25">
      <c r="A33" s="6" t="s">
        <v>65</v>
      </c>
      <c r="B33" s="19">
        <f>IF(B9="自己都合退職",IF(B8&gt;=30,35,IF(B8&gt;=25,31,IF(B8&gt;=20,23,IF(B8&gt;=15,15,IF(B8&gt;=10,8,IF(B8&gt;=5,3,IF(B8&gt;=3,1.5,NA()))))))),IF(B9="会社都合退職",IF(B8&gt;=30,50,IF(B8&gt;=25,44,IF(B8&gt;=20,34,IF(B8&gt;=15,23,IF(B8&gt;=10,14,IF(B8&gt;=5,5.5,IF(B8&gt;=3,3,NA()))))))),IF(B8&gt;=30,50,IF(B8&gt;=25,44,IF(B8&gt;=20,34,IF(B8&gt;=15,23,IF(B8&gt;=10,14,IF(B8&gt;=5,5.5,IF(B8&gt;=3,3,NA())))))))))</f>
      </c>
      <c r="C33" s="10" t="s">
        <v>66</v>
      </c>
    </row>
    <row r="34" spans="1:2" x14ac:dyDescent="0.25">
      <c r="A34" s="6" t="s">
        <v>67</v>
      </c>
      <c r="B34" s="20">
        <f>IF(B8&gt;=30,30,IF(B8&gt;=25,25,IF(B8&gt;=20,20,IF(B8&gt;=15,15,IF(B8&gt;=10,10,IF(B8&gt;=5,5,IF(B8&gt;=3,3,NA())))))))</f>
      </c>
    </row>
    <row r="35" spans="1:2" x14ac:dyDescent="0.25">
      <c r="A35" s="6" t="s">
        <v>68</v>
      </c>
      <c r="B35" s="17">
        <f>ROUND(B7*10000*B33,0)</f>
      </c>
    </row>
    <row r="36" spans="1:2" x14ac:dyDescent="0.25">
      <c r="A36" s="6" t="s">
        <v>69</v>
      </c>
      <c r="B36" s="16">
        <f>IF(B4="基本給連動型",B35,IF(B4="ポイント制",B37,B39))</f>
      </c>
    </row>
    <row r="37" spans="1:2" x14ac:dyDescent="0.25">
      <c r="A37" s="6" t="s">
        <v>70</v>
      </c>
      <c r="B37" s="17">
        <f>ROUND(B12*B13,0)</f>
      </c>
    </row>
    <row r="38" spans="1:2" x14ac:dyDescent="0.25">
      <c r="A38" s="6" t="s">
        <v>71</v>
      </c>
      <c r="B38" s="17">
        <f>IF(B32&lt;=20,MAX(400000*B32,800000),8000000+700000*(B32-20))</f>
      </c>
    </row>
    <row r="39" spans="1:3" x14ac:dyDescent="0.25">
      <c r="A39" s="6" t="s">
        <v>72</v>
      </c>
      <c r="B39" s="17">
        <f>ROUND((IF(B17&gt;=30,10000000,IF(B17&gt;=25,8800000,IF(B17&gt;=20,6800000,IF(B17&gt;=15,4600000,IF(B17&gt;=10,2800000,IF(B17&gt;=5,1100000,IF(B17&gt;=3,600000,NA()))))))))*(IF(B18="一般社員",1,IF(B18="主任・リーダー",1.2,IF(B18="課長・係長",1.5,IF(B18="部長・次長",2,2.5))))),0)</f>
      </c>
      <c r="C39" s="21" t="s">
        <v>73</v>
      </c>
    </row>
    <row r="40" spans="1:2" x14ac:dyDescent="0.25">
      <c r="A40" s="6" t="s">
        <v>74</v>
      </c>
      <c r="B40" s="17">
        <f>INT(IF(B21="はい",MAX(0,B36-B38),IF(B32&lt;=5,IF(MAX(0,B36-B38)&lt;=3000000,MAX(0,B36-B38)/2,1500000+MAX(0,B36-B38)-3000000),MAX(0,B36-B38)/2))/1000)*1000</f>
      </c>
    </row>
    <row r="41" spans="1:3" x14ac:dyDescent="0.25">
      <c r="A41" s="6" t="s">
        <v>75</v>
      </c>
      <c r="B41" s="17">
        <f>ROUNDDOWN(IF(B40&lt;=1950000,B40*0.05,IF(B40&lt;=3300000,B40*0.1-97500,IF(B40&lt;=6950000,B40*0.2-427500,IF(B40&lt;=9000000,B40*0.23-636000,IF(B40&lt;=18000000,B40*0.33-1536000,IF(B40&lt;=40000000,B40*0.4-2796000,B40*0.45-4796000)))))),0)</f>
      </c>
      <c r="C41" s="21" t="s">
        <v>76</v>
      </c>
    </row>
    <row r="42" spans="1:2" x14ac:dyDescent="0.25">
      <c r="A42" s="6" t="s">
        <v>77</v>
      </c>
      <c r="B42" s="17">
        <f>INT(B41*1021/1000)</f>
      </c>
    </row>
    <row r="43" spans="1:2" x14ac:dyDescent="0.25">
      <c r="A43" s="6" t="s">
        <v>78</v>
      </c>
      <c r="B43" s="17">
        <f>B42+INT(B40*6/10000)*100+INT(B40*4/10000)*100</f>
      </c>
    </row>
    <row r="44" spans="1:3" x14ac:dyDescent="0.25">
      <c r="A44" s="6" t="s">
        <v>79</v>
      </c>
      <c r="B44" s="15">
        <f>IF(B21="はい","役員等5年以下（1/2なし）",IF(B32&lt;=5,"短期退職手当等（控除後300万円超は1/2なし）","通常（1/2課税）"))</f>
      </c>
      <c r="C44" s="22" t="s">
        <v>80</v>
      </c>
    </row>
  </sheetData>
  <dataValidations count="10">
    <dataValidation type="decimal" showErrorMessage="1" errorStyle="stop" errorTitle="入力値を確認してください" error="累計退職金ポイントは1〜10000の数値で入力してください。" sqref="B12"/>
    <dataValidation type="decimal" showErrorMessage="1" errorStyle="stop" errorTitle="入力値を確認してください" error="ポイント単価は1000〜100000の数値で入力してください。" sqref="B13"/>
    <dataValidation type="whole" showErrorMessage="1" errorStyle="stop" errorTitle="入力値を確認してください" error="勤続年数は1〜50の整数で入力してください。" sqref="B14"/>
    <dataValidation type="whole" showErrorMessage="1" errorStyle="stop" errorTitle="入力値を確認してください" error="勤続年数は3〜50の整数で入力してください。" sqref="B17"/>
    <dataValidation type="list" showErrorMessage="1" errorTitle="入力エラー" error="次のいずれかを選択してください: 一般社員 / 主任・リーダー / 課長・係長 / 部長・次長 / 役員クラス" sqref="B18">
      <formula1>"一般社員,主任・リーダー,課長・係長,部長・次長,役員クラス"</formula1>
    </dataValidation>
    <dataValidation type="list" showErrorMessage="1" errorTitle="入力エラー" error="次のいずれかを選択してください: いいえ / はい" sqref="B21">
      <formula1>"いいえ,はい"</formula1>
    </dataValidation>
    <dataValidation type="list" showErrorMessage="1" errorTitle="入力エラー" error="次のいずれかを選択してください: 基本給連動型 / ポイント制 / 別テーブル方式" sqref="B4">
      <formula1>"基本給連動型,ポイント制,別テーブル方式"</formula1>
    </dataValidation>
    <dataValidation type="decimal" showErrorMessage="1" errorStyle="stop" errorTitle="入力値を確認してください" error="退職時の基本給（万円）は10〜200の数値で入力してください。" sqref="B7"/>
    <dataValidation type="whole" showErrorMessage="1" errorStyle="stop" errorTitle="入力値を確認してください" error="勤続年数は3〜50の整数で入力してください。" sqref="B8"/>
    <dataValidation type="list" showErrorMessage="1" errorTitle="入力エラー" error="次のいずれかを選択してください: 定年退職 / 会社都合退職 / 自己都合退職" sqref="B9">
      <formula1>"定年退職,会社都合退職,自己都合退職"</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使い方</vt:lpstr>
      <vt:lpstr>退職金シミュレーター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計算ナビ（keisan-navi.jp）</dc:creator>
  <dc:title/>
  <dc:subject/>
  <dc:description/>
  <cp:keywords/>
  <cp:category/>
  <cp:lastModifiedBy>Unknown</cp:lastModifiedBy>
  <dcterms:created xsi:type="dcterms:W3CDTF">2026-10-11T00:00:00Z</dcterms:created>
  <dcterms:modified xsi:type="dcterms:W3CDTF">2026-10-11T00:00:00Z</dcterms:modified>
</cp:coreProperties>
</file>